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Planilha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99" i="1" l="1"/>
  <c r="H1286" i="1"/>
  <c r="H1273" i="1"/>
  <c r="H1260" i="1"/>
  <c r="H1247" i="1"/>
  <c r="H1234" i="1"/>
  <c r="H1221" i="1"/>
  <c r="H1195" i="1"/>
  <c r="H1154" i="1"/>
  <c r="H1141" i="1"/>
  <c r="H1127" i="1"/>
  <c r="H1114" i="1"/>
  <c r="H1101" i="1"/>
  <c r="H1073" i="1"/>
  <c r="H1034" i="1"/>
  <c r="H1021" i="1"/>
  <c r="H1008" i="1"/>
  <c r="H993" i="1"/>
  <c r="H980" i="1"/>
  <c r="H965" i="1"/>
  <c r="H953" i="1"/>
  <c r="H940" i="1"/>
  <c r="H925" i="1"/>
  <c r="H898" i="1"/>
  <c r="H883" i="1"/>
  <c r="H870" i="1"/>
  <c r="H799" i="1"/>
  <c r="H696" i="1"/>
  <c r="H683" i="1"/>
  <c r="H668" i="1"/>
  <c r="H655" i="1"/>
  <c r="H640" i="1"/>
  <c r="H625" i="1"/>
  <c r="H612" i="1"/>
  <c r="H597" i="1"/>
  <c r="H584" i="1"/>
  <c r="H571" i="1"/>
  <c r="H556" i="1"/>
  <c r="H543" i="1"/>
  <c r="H528" i="1"/>
  <c r="H515" i="1"/>
  <c r="H500" i="1"/>
  <c r="H487" i="1"/>
  <c r="H472" i="1"/>
  <c r="H457" i="1"/>
  <c r="H442" i="1"/>
  <c r="H427" i="1"/>
  <c r="H412" i="1"/>
  <c r="H397" i="1"/>
  <c r="H381" i="1"/>
  <c r="H366" i="1"/>
  <c r="H347" i="1"/>
  <c r="H333" i="1"/>
  <c r="H315" i="1"/>
  <c r="H298" i="1"/>
  <c r="H281" i="1"/>
  <c r="H266" i="1"/>
  <c r="H248" i="1"/>
  <c r="H232" i="1"/>
  <c r="H215" i="1"/>
  <c r="H201" i="1"/>
  <c r="H185" i="1"/>
  <c r="H168" i="1"/>
  <c r="H149" i="1"/>
  <c r="H134" i="1"/>
  <c r="H117" i="1"/>
  <c r="H102" i="1"/>
  <c r="H84" i="1"/>
  <c r="H70" i="1"/>
  <c r="H52" i="1"/>
  <c r="H36" i="1"/>
  <c r="H18" i="1"/>
  <c r="I1299" i="1"/>
  <c r="H1293" i="1"/>
  <c r="H1294" i="1"/>
  <c r="H1295" i="1"/>
  <c r="I1286" i="1"/>
  <c r="H1280" i="1"/>
  <c r="H1281" i="1"/>
  <c r="H1282" i="1"/>
  <c r="I1273" i="1"/>
  <c r="H1267" i="1"/>
  <c r="H1268" i="1"/>
  <c r="H1269" i="1"/>
  <c r="I1260" i="1"/>
  <c r="H1254" i="1"/>
  <c r="H1255" i="1"/>
  <c r="H1256" i="1"/>
  <c r="I1247" i="1"/>
  <c r="H1241" i="1"/>
  <c r="H1242" i="1"/>
  <c r="H1243" i="1"/>
  <c r="H1228" i="1"/>
  <c r="H1229" i="1"/>
  <c r="H1230" i="1"/>
  <c r="I1221" i="1"/>
  <c r="H1215" i="1"/>
  <c r="H1216" i="1"/>
  <c r="H1217" i="1"/>
  <c r="H1202" i="1"/>
  <c r="H1203" i="1"/>
  <c r="H1204" i="1"/>
  <c r="H1208" i="1"/>
  <c r="I1195" i="1"/>
  <c r="H1189" i="1"/>
  <c r="H1190" i="1"/>
  <c r="H1191" i="1"/>
  <c r="H1174" i="1"/>
  <c r="H1175" i="1"/>
  <c r="H1176" i="1"/>
  <c r="H1180" i="1"/>
  <c r="H1161" i="1"/>
  <c r="H1162" i="1"/>
  <c r="H1163" i="1"/>
  <c r="H1167" i="1"/>
  <c r="H1148" i="1"/>
  <c r="H1149" i="1"/>
  <c r="H1150" i="1"/>
  <c r="I1141" i="1"/>
  <c r="H1135" i="1"/>
  <c r="H1136" i="1"/>
  <c r="H1137" i="1"/>
  <c r="I1127" i="1"/>
  <c r="H1121" i="1"/>
  <c r="H1122" i="1"/>
  <c r="H1123" i="1"/>
  <c r="I1114" i="1"/>
  <c r="H1108" i="1"/>
  <c r="H1109" i="1"/>
  <c r="H1110" i="1"/>
  <c r="I1101" i="1"/>
  <c r="H1095" i="1"/>
  <c r="H1096" i="1"/>
  <c r="H1097" i="1"/>
  <c r="G1092" i="1"/>
  <c r="H1092" i="1"/>
  <c r="H1093" i="1"/>
  <c r="I1092" i="1"/>
  <c r="I1088" i="1"/>
  <c r="H1082" i="1"/>
  <c r="H1083" i="1"/>
  <c r="H1084" i="1"/>
  <c r="G1079" i="1"/>
  <c r="H1079" i="1"/>
  <c r="H1080" i="1"/>
  <c r="H1088" i="1"/>
  <c r="I1079" i="1"/>
  <c r="I1073" i="1"/>
  <c r="H1067" i="1"/>
  <c r="H1068" i="1"/>
  <c r="H1069" i="1"/>
  <c r="H1064" i="1"/>
  <c r="H1065" i="1"/>
  <c r="I1064" i="1"/>
  <c r="I1060" i="1"/>
  <c r="H1054" i="1"/>
  <c r="H1055" i="1"/>
  <c r="H1056" i="1"/>
  <c r="G1051" i="1"/>
  <c r="H1051" i="1"/>
  <c r="H1052" i="1"/>
  <c r="H1060" i="1"/>
  <c r="I1051" i="1"/>
  <c r="I1047" i="1"/>
  <c r="H1041" i="1"/>
  <c r="H1042" i="1"/>
  <c r="H1043" i="1"/>
  <c r="G1038" i="1"/>
  <c r="H1038" i="1"/>
  <c r="H1039" i="1"/>
  <c r="H1047" i="1"/>
  <c r="I1038" i="1"/>
  <c r="I1034" i="1"/>
  <c r="H1028" i="1"/>
  <c r="H1029" i="1"/>
  <c r="H1030" i="1"/>
  <c r="H1025" i="1"/>
  <c r="H1026" i="1"/>
  <c r="I1025" i="1"/>
  <c r="I1021" i="1"/>
  <c r="H1015" i="1"/>
  <c r="H1016" i="1"/>
  <c r="H1017" i="1"/>
  <c r="G1012" i="1"/>
  <c r="H1012" i="1"/>
  <c r="H1013" i="1"/>
  <c r="I1013" i="1"/>
  <c r="I1008" i="1"/>
  <c r="H1002" i="1"/>
  <c r="H1003" i="1"/>
  <c r="H1004" i="1"/>
  <c r="H999" i="1"/>
  <c r="H1000" i="1"/>
  <c r="I999" i="1"/>
  <c r="I993" i="1"/>
  <c r="H987" i="1"/>
  <c r="H988" i="1"/>
  <c r="H989" i="1"/>
  <c r="H984" i="1"/>
  <c r="H985" i="1"/>
  <c r="I984" i="1"/>
  <c r="I980" i="1"/>
  <c r="H974" i="1"/>
  <c r="H975" i="1"/>
  <c r="H976" i="1"/>
  <c r="H971" i="1"/>
  <c r="H972" i="1"/>
  <c r="I971" i="1"/>
  <c r="I965" i="1"/>
  <c r="H959" i="1"/>
  <c r="H960" i="1"/>
  <c r="H961" i="1"/>
  <c r="G956" i="1"/>
  <c r="H956" i="1"/>
  <c r="H957" i="1"/>
  <c r="I956" i="1"/>
  <c r="I953" i="1"/>
  <c r="H947" i="1"/>
  <c r="H948" i="1"/>
  <c r="H949" i="1"/>
  <c r="G944" i="1"/>
  <c r="H944" i="1"/>
  <c r="H945" i="1"/>
  <c r="I944" i="1"/>
  <c r="I940" i="1"/>
  <c r="H934" i="1"/>
  <c r="H935" i="1"/>
  <c r="H936" i="1"/>
  <c r="H931" i="1"/>
  <c r="H932" i="1"/>
  <c r="I931" i="1"/>
  <c r="I925" i="1"/>
  <c r="H919" i="1"/>
  <c r="H920" i="1"/>
  <c r="H921" i="1"/>
  <c r="G916" i="1"/>
  <c r="H916" i="1"/>
  <c r="H917" i="1"/>
  <c r="I916" i="1"/>
  <c r="I912" i="1"/>
  <c r="H906" i="1"/>
  <c r="H907" i="1"/>
  <c r="H908" i="1"/>
  <c r="H904" i="1"/>
  <c r="H912" i="1"/>
  <c r="I904" i="1"/>
  <c r="I898" i="1"/>
  <c r="H892" i="1"/>
  <c r="H893" i="1"/>
  <c r="H894" i="1"/>
  <c r="G889" i="1"/>
  <c r="H889" i="1"/>
  <c r="H890" i="1"/>
  <c r="I889" i="1"/>
  <c r="I883" i="1"/>
  <c r="H877" i="1"/>
  <c r="H878" i="1"/>
  <c r="H879" i="1"/>
  <c r="G874" i="1"/>
  <c r="H874" i="1"/>
  <c r="H875" i="1"/>
  <c r="I874" i="1"/>
  <c r="I870" i="1"/>
  <c r="H864" i="1"/>
  <c r="H865" i="1"/>
  <c r="H866" i="1"/>
  <c r="G861" i="1"/>
  <c r="H861" i="1"/>
  <c r="H862" i="1"/>
  <c r="I861" i="1"/>
  <c r="I855" i="1"/>
  <c r="H849" i="1"/>
  <c r="H850" i="1"/>
  <c r="H851" i="1"/>
  <c r="G846" i="1"/>
  <c r="H846" i="1"/>
  <c r="H847" i="1"/>
  <c r="H855" i="1"/>
  <c r="I846" i="1"/>
  <c r="I842" i="1"/>
  <c r="H836" i="1"/>
  <c r="H837" i="1"/>
  <c r="H838" i="1"/>
  <c r="G833" i="1"/>
  <c r="H833" i="1"/>
  <c r="H834" i="1"/>
  <c r="H842" i="1"/>
  <c r="I833" i="1"/>
  <c r="I827" i="1"/>
  <c r="H821" i="1"/>
  <c r="H822" i="1"/>
  <c r="H823" i="1"/>
  <c r="G818" i="1"/>
  <c r="H818" i="1"/>
  <c r="H819" i="1"/>
  <c r="H827" i="1"/>
  <c r="I818" i="1"/>
  <c r="I814" i="1"/>
  <c r="H808" i="1"/>
  <c r="H809" i="1"/>
  <c r="H810" i="1"/>
  <c r="G805" i="1"/>
  <c r="H805" i="1"/>
  <c r="H806" i="1"/>
  <c r="H814" i="1"/>
  <c r="I805" i="1"/>
  <c r="I799" i="1"/>
  <c r="H793" i="1"/>
  <c r="H794" i="1"/>
  <c r="H795" i="1"/>
  <c r="G790" i="1"/>
  <c r="H790" i="1"/>
  <c r="H791" i="1"/>
  <c r="I790" i="1"/>
  <c r="I786" i="1"/>
  <c r="H780" i="1"/>
  <c r="H781" i="1"/>
  <c r="H782" i="1"/>
  <c r="G777" i="1"/>
  <c r="H777" i="1"/>
  <c r="H778" i="1"/>
  <c r="H786" i="1"/>
  <c r="I777" i="1"/>
  <c r="I765" i="1"/>
  <c r="H759" i="1"/>
  <c r="H760" i="1"/>
  <c r="H761" i="1"/>
  <c r="H756" i="1"/>
  <c r="H757" i="1"/>
  <c r="H765" i="1"/>
  <c r="I756" i="1"/>
  <c r="I752" i="1"/>
  <c r="H746" i="1"/>
  <c r="H747" i="1"/>
  <c r="H748" i="1"/>
  <c r="G743" i="1"/>
  <c r="H743" i="1"/>
  <c r="H744" i="1"/>
  <c r="H752" i="1"/>
  <c r="I743" i="1"/>
  <c r="I739" i="1"/>
  <c r="H733" i="1"/>
  <c r="H734" i="1"/>
  <c r="H735" i="1"/>
  <c r="H730" i="1"/>
  <c r="H731" i="1"/>
  <c r="H739" i="1"/>
  <c r="I730" i="1"/>
  <c r="I724" i="1"/>
  <c r="H718" i="1"/>
  <c r="H719" i="1"/>
  <c r="H720" i="1"/>
  <c r="G715" i="1"/>
  <c r="H715" i="1"/>
  <c r="H716" i="1"/>
  <c r="H724" i="1"/>
  <c r="I715" i="1"/>
  <c r="I711" i="1"/>
  <c r="H705" i="1"/>
  <c r="H706" i="1"/>
  <c r="H707" i="1"/>
  <c r="G702" i="1"/>
  <c r="H702" i="1"/>
  <c r="H703" i="1"/>
  <c r="H711" i="1"/>
  <c r="I702" i="1"/>
  <c r="I696" i="1"/>
  <c r="H690" i="1"/>
  <c r="H691" i="1"/>
  <c r="H692" i="1"/>
  <c r="G687" i="1"/>
  <c r="H687" i="1"/>
  <c r="H688" i="1"/>
  <c r="I687" i="1"/>
  <c r="I683" i="1"/>
  <c r="H677" i="1"/>
  <c r="H678" i="1"/>
  <c r="H679" i="1"/>
  <c r="G674" i="1"/>
  <c r="H674" i="1"/>
  <c r="H675" i="1"/>
  <c r="I674" i="1"/>
  <c r="I668" i="1"/>
  <c r="H662" i="1"/>
  <c r="H663" i="1"/>
  <c r="H664" i="1"/>
  <c r="G659" i="1"/>
  <c r="H659" i="1"/>
  <c r="H660" i="1"/>
  <c r="I659" i="1"/>
  <c r="I655" i="1"/>
  <c r="H649" i="1"/>
  <c r="H650" i="1"/>
  <c r="H651" i="1"/>
  <c r="G646" i="1"/>
  <c r="H646" i="1"/>
  <c r="H647" i="1"/>
  <c r="I646" i="1"/>
  <c r="I640" i="1"/>
  <c r="H634" i="1"/>
  <c r="H635" i="1"/>
  <c r="H636" i="1"/>
  <c r="G631" i="1"/>
  <c r="H631" i="1"/>
  <c r="H632" i="1"/>
  <c r="I631" i="1"/>
  <c r="I625" i="1"/>
  <c r="H619" i="1"/>
  <c r="H620" i="1"/>
  <c r="H621" i="1"/>
  <c r="G616" i="1"/>
  <c r="H616" i="1"/>
  <c r="H617" i="1"/>
  <c r="I616" i="1"/>
  <c r="I612" i="1"/>
  <c r="H606" i="1"/>
  <c r="H607" i="1"/>
  <c r="H608" i="1"/>
  <c r="G603" i="1"/>
  <c r="H603" i="1"/>
  <c r="H604" i="1"/>
  <c r="I603" i="1"/>
  <c r="I597" i="1"/>
  <c r="H591" i="1"/>
  <c r="H592" i="1"/>
  <c r="H593" i="1"/>
  <c r="H588" i="1"/>
  <c r="H589" i="1"/>
  <c r="I588" i="1"/>
  <c r="I584" i="1"/>
  <c r="H578" i="1"/>
  <c r="H579" i="1"/>
  <c r="H580" i="1"/>
  <c r="H575" i="1"/>
  <c r="H576" i="1"/>
  <c r="I575" i="1"/>
  <c r="I571" i="1"/>
  <c r="H565" i="1"/>
  <c r="H566" i="1"/>
  <c r="H567" i="1"/>
  <c r="G562" i="1"/>
  <c r="H562" i="1"/>
  <c r="H563" i="1"/>
  <c r="I562" i="1"/>
  <c r="I556" i="1"/>
  <c r="H550" i="1"/>
  <c r="H551" i="1"/>
  <c r="H552" i="1"/>
  <c r="G547" i="1"/>
  <c r="H547" i="1"/>
  <c r="H548" i="1"/>
  <c r="I547" i="1"/>
  <c r="I543" i="1"/>
  <c r="H537" i="1"/>
  <c r="H538" i="1"/>
  <c r="H539" i="1"/>
  <c r="H534" i="1"/>
  <c r="H535" i="1"/>
  <c r="I534" i="1"/>
  <c r="I528" i="1"/>
  <c r="H522" i="1"/>
  <c r="H523" i="1"/>
  <c r="H524" i="1"/>
  <c r="H519" i="1"/>
  <c r="H520" i="1"/>
  <c r="I519" i="1"/>
  <c r="I515" i="1"/>
  <c r="H509" i="1"/>
  <c r="H510" i="1"/>
  <c r="H511" i="1"/>
  <c r="G506" i="1"/>
  <c r="H506" i="1"/>
  <c r="H507" i="1"/>
  <c r="I506" i="1"/>
  <c r="I500" i="1"/>
  <c r="H494" i="1"/>
  <c r="H495" i="1"/>
  <c r="H496" i="1"/>
  <c r="G491" i="1"/>
  <c r="H491" i="1"/>
  <c r="H492" i="1"/>
  <c r="I492" i="1"/>
  <c r="I487" i="1"/>
  <c r="H481" i="1"/>
  <c r="H482" i="1"/>
  <c r="H483" i="1"/>
  <c r="G478" i="1"/>
  <c r="H478" i="1"/>
  <c r="H479" i="1"/>
  <c r="I478" i="1"/>
  <c r="I472" i="1"/>
  <c r="H466" i="1"/>
  <c r="H467" i="1"/>
  <c r="H468" i="1"/>
  <c r="H463" i="1"/>
  <c r="H464" i="1"/>
  <c r="I463" i="1"/>
  <c r="I457" i="1"/>
  <c r="H451" i="1"/>
  <c r="H452" i="1"/>
  <c r="H453" i="1"/>
  <c r="H448" i="1"/>
  <c r="H449" i="1"/>
  <c r="I448" i="1"/>
  <c r="I442" i="1"/>
  <c r="H436" i="1"/>
  <c r="H437" i="1"/>
  <c r="H438" i="1"/>
  <c r="G433" i="1"/>
  <c r="H433" i="1"/>
  <c r="H434" i="1"/>
  <c r="I433" i="1"/>
  <c r="I427" i="1"/>
  <c r="H421" i="1"/>
  <c r="H422" i="1"/>
  <c r="H423" i="1"/>
  <c r="H418" i="1"/>
  <c r="H419" i="1"/>
  <c r="I418" i="1"/>
  <c r="I412" i="1"/>
  <c r="H406" i="1"/>
  <c r="H407" i="1"/>
  <c r="H408" i="1"/>
  <c r="H403" i="1"/>
  <c r="H404" i="1"/>
  <c r="I404" i="1"/>
  <c r="I397" i="1"/>
  <c r="H391" i="1"/>
  <c r="H392" i="1"/>
  <c r="H393" i="1"/>
  <c r="G388" i="1"/>
  <c r="H388" i="1"/>
  <c r="H389" i="1"/>
  <c r="I388" i="1"/>
  <c r="I381" i="1"/>
  <c r="H375" i="1"/>
  <c r="H376" i="1"/>
  <c r="H377" i="1"/>
  <c r="G371" i="1"/>
  <c r="H371" i="1"/>
  <c r="H372" i="1"/>
  <c r="H373" i="1"/>
  <c r="I371" i="1"/>
  <c r="I366" i="1"/>
  <c r="H360" i="1"/>
  <c r="H361" i="1"/>
  <c r="H362" i="1"/>
  <c r="G357" i="1"/>
  <c r="H357" i="1"/>
  <c r="H358" i="1"/>
  <c r="I357" i="1"/>
  <c r="I347" i="1"/>
  <c r="H341" i="1"/>
  <c r="H342" i="1"/>
  <c r="H343" i="1"/>
  <c r="G338" i="1"/>
  <c r="H338" i="1"/>
  <c r="H339" i="1"/>
  <c r="I338" i="1"/>
  <c r="I333" i="1"/>
  <c r="H327" i="1"/>
  <c r="H328" i="1"/>
  <c r="H329" i="1"/>
  <c r="H324" i="1"/>
  <c r="H325" i="1"/>
  <c r="I324" i="1"/>
  <c r="I315" i="1"/>
  <c r="H309" i="1"/>
  <c r="H310" i="1"/>
  <c r="H311" i="1"/>
  <c r="G306" i="1"/>
  <c r="H306" i="1"/>
  <c r="H307" i="1"/>
  <c r="I306" i="1"/>
  <c r="I298" i="1"/>
  <c r="H292" i="1"/>
  <c r="H293" i="1"/>
  <c r="H294" i="1"/>
  <c r="H289" i="1"/>
  <c r="H290" i="1"/>
  <c r="I289" i="1"/>
  <c r="I281" i="1"/>
  <c r="H275" i="1"/>
  <c r="H276" i="1"/>
  <c r="H277" i="1"/>
  <c r="H272" i="1"/>
  <c r="H273" i="1"/>
  <c r="I273" i="1"/>
  <c r="I266" i="1"/>
  <c r="H260" i="1"/>
  <c r="H261" i="1"/>
  <c r="H262" i="1"/>
  <c r="G257" i="1"/>
  <c r="H257" i="1"/>
  <c r="H258" i="1"/>
  <c r="I257" i="1"/>
  <c r="I248" i="1"/>
  <c r="H242" i="1"/>
  <c r="H243" i="1"/>
  <c r="H244" i="1"/>
  <c r="G239" i="1"/>
  <c r="H239" i="1"/>
  <c r="H240" i="1"/>
  <c r="I240" i="1"/>
  <c r="I232" i="1"/>
  <c r="H226" i="1"/>
  <c r="H227" i="1"/>
  <c r="H228" i="1"/>
  <c r="G223" i="1"/>
  <c r="H223" i="1"/>
  <c r="H224" i="1"/>
  <c r="I224" i="1"/>
  <c r="I215" i="1"/>
  <c r="H209" i="1"/>
  <c r="H210" i="1"/>
  <c r="H211" i="1"/>
  <c r="G206" i="1"/>
  <c r="H206" i="1"/>
  <c r="H207" i="1"/>
  <c r="I206" i="1"/>
  <c r="I201" i="1"/>
  <c r="H195" i="1"/>
  <c r="H196" i="1"/>
  <c r="H197" i="1"/>
  <c r="G192" i="1"/>
  <c r="H192" i="1"/>
  <c r="H193" i="1"/>
  <c r="I193" i="1"/>
  <c r="I185" i="1"/>
  <c r="H179" i="1"/>
  <c r="H180" i="1"/>
  <c r="H181" i="1"/>
  <c r="H176" i="1"/>
  <c r="H177" i="1"/>
  <c r="I177" i="1"/>
  <c r="I168" i="1"/>
  <c r="H162" i="1"/>
  <c r="H163" i="1"/>
  <c r="H164" i="1"/>
  <c r="H159" i="1"/>
  <c r="H160" i="1"/>
  <c r="I160" i="1"/>
  <c r="I149" i="1"/>
  <c r="H143" i="1"/>
  <c r="H144" i="1"/>
  <c r="H145" i="1"/>
  <c r="H140" i="1"/>
  <c r="H141" i="1"/>
  <c r="I141" i="1"/>
  <c r="I134" i="1"/>
  <c r="H128" i="1"/>
  <c r="H129" i="1"/>
  <c r="H130" i="1"/>
  <c r="H125" i="1"/>
  <c r="H126" i="1"/>
  <c r="I126" i="1"/>
  <c r="I117" i="1"/>
  <c r="H111" i="1"/>
  <c r="H112" i="1"/>
  <c r="H113" i="1"/>
  <c r="H108" i="1"/>
  <c r="H109" i="1"/>
  <c r="I109" i="1"/>
  <c r="I102" i="1"/>
  <c r="H96" i="1"/>
  <c r="H97" i="1"/>
  <c r="H98" i="1"/>
  <c r="G93" i="1"/>
  <c r="H93" i="1"/>
  <c r="H94" i="1"/>
  <c r="I94" i="1"/>
  <c r="I84" i="1"/>
  <c r="H78" i="1"/>
  <c r="H79" i="1"/>
  <c r="H80" i="1"/>
  <c r="H75" i="1"/>
  <c r="H76" i="1"/>
  <c r="I76" i="1"/>
  <c r="I70" i="1"/>
  <c r="H64" i="1"/>
  <c r="H65" i="1"/>
  <c r="H66" i="1"/>
  <c r="G61" i="1"/>
  <c r="H61" i="1"/>
  <c r="H62" i="1"/>
  <c r="I61" i="1"/>
  <c r="I52" i="1"/>
  <c r="H46" i="1"/>
  <c r="H47" i="1"/>
  <c r="H48" i="1"/>
  <c r="G43" i="1"/>
  <c r="H43" i="1"/>
  <c r="H44" i="1"/>
  <c r="I43" i="1"/>
  <c r="H30" i="1"/>
  <c r="H31" i="1"/>
  <c r="H32" i="1"/>
  <c r="G27" i="1"/>
  <c r="H27" i="1"/>
  <c r="H28" i="1"/>
  <c r="I36" i="1"/>
  <c r="I28" i="1"/>
  <c r="G12" i="1"/>
  <c r="H12" i="1"/>
  <c r="G13" i="1"/>
  <c r="H13" i="1"/>
  <c r="H14" i="1"/>
  <c r="G9" i="1"/>
  <c r="H9" i="1"/>
  <c r="H10" i="1"/>
  <c r="J18" i="1"/>
  <c r="J9" i="1"/>
</calcChain>
</file>

<file path=xl/sharedStrings.xml><?xml version="1.0" encoding="utf-8"?>
<sst xmlns="http://schemas.openxmlformats.org/spreadsheetml/2006/main" count="2604" uniqueCount="290">
  <si>
    <r>
      <rPr>
        <b/>
        <sz val="9"/>
        <rFont val="Century Gothic"/>
        <family val="2"/>
      </rPr>
      <t>Composição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de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Custos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-</t>
    </r>
    <r>
      <rPr>
        <sz val="9"/>
        <rFont val="Times New Roman"/>
        <family val="1"/>
      </rPr>
      <t xml:space="preserve">  </t>
    </r>
    <r>
      <rPr>
        <b/>
        <sz val="9"/>
        <rFont val="Century Gothic"/>
        <family val="2"/>
      </rPr>
      <t>Instalações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Elétricas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e</t>
    </r>
    <r>
      <rPr>
        <sz val="9"/>
        <rFont val="Times New Roman"/>
        <family val="1"/>
      </rPr>
      <t xml:space="preserve"> </t>
    </r>
    <r>
      <rPr>
        <b/>
        <sz val="9"/>
        <rFont val="Century Gothic"/>
        <family val="2"/>
      </rPr>
      <t>Afins</t>
    </r>
  </si>
  <si>
    <r>
      <rPr>
        <sz val="6"/>
        <color rgb="FF313131"/>
        <rFont val="Century Gothic"/>
        <family val="2"/>
      </rPr>
      <t>Eletricista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com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encargos</t>
    </r>
    <r>
      <rPr>
        <sz val="6"/>
        <color rgb="FF313131"/>
        <rFont val="Times New Roman"/>
        <family val="1"/>
      </rPr>
      <t xml:space="preserve"> </t>
    </r>
    <r>
      <rPr>
        <sz val="6"/>
        <color rgb="FF313131"/>
        <rFont val="Century Gothic"/>
        <family val="2"/>
      </rPr>
      <t>Complementares</t>
    </r>
  </si>
  <si>
    <r>
      <rPr>
        <sz val="6"/>
        <rFont val="Century Gothic"/>
        <family val="2"/>
      </rPr>
      <t>h</t>
    </r>
  </si>
  <si>
    <r>
      <rPr>
        <b/>
        <sz val="7.5"/>
        <rFont val="Century Gothic"/>
        <family val="2"/>
      </rPr>
      <t>OBJETO</t>
    </r>
  </si>
  <si>
    <r>
      <rPr>
        <sz val="8"/>
        <rFont val="Century Gothic"/>
        <family val="2"/>
      </rPr>
      <t>Contratação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empresa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especializada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serviços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diversos,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materiais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obra,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edificações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ocupadas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Ministério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Público,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regiões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Norte,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Jequitinhonha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Mucuri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Leste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Minas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Gerais.</t>
    </r>
  </si>
  <si>
    <r>
      <rPr>
        <sz val="6"/>
        <rFont val="Century Gothic"/>
        <family val="2"/>
      </rPr>
      <t>Auxiliar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eletricista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encargos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</si>
  <si>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ITEM:10.1.1.17</t>
    </r>
  </si>
  <si>
    <r>
      <rPr>
        <b/>
        <sz val="6"/>
        <rFont val="Century Gothic"/>
        <family val="2"/>
      </rPr>
      <t>SERVIÇO: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fundido,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(AxLxP)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10x10x6cm,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Ø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</si>
  <si>
    <r>
      <rPr>
        <b/>
        <sz val="5"/>
        <rFont val="Century Gothic"/>
        <family val="2"/>
      </rPr>
      <t>CÓDIGO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DA</t>
    </r>
  </si>
  <si>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</si>
  <si>
    <r>
      <rPr>
        <b/>
        <sz val="6"/>
        <rFont val="Century Gothic"/>
        <family val="2"/>
      </rPr>
      <t>DESCRIÇÃO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</t>
    </r>
  </si>
  <si>
    <r>
      <rPr>
        <b/>
        <sz val="6"/>
        <rFont val="Century Gothic"/>
        <family val="2"/>
      </rPr>
      <t>UNID.</t>
    </r>
  </si>
  <si>
    <r>
      <rPr>
        <b/>
        <sz val="6"/>
        <rFont val="Century Gothic"/>
        <family val="2"/>
      </rPr>
      <t>QUANT.</t>
    </r>
  </si>
  <si>
    <r>
      <rPr>
        <b/>
        <sz val="5"/>
        <rFont val="Century Gothic"/>
        <family val="2"/>
      </rPr>
      <t>REFERÊNCIA</t>
    </r>
    <r>
      <rPr>
        <sz val="5"/>
        <rFont val="Times New Roman"/>
        <family val="1"/>
      </rPr>
      <t xml:space="preserve">  </t>
    </r>
    <r>
      <rPr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</si>
  <si>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 xml:space="preserve">REFERÊNCIA
</t>
    </r>
    <r>
      <rPr>
        <sz val="5"/>
        <rFont val="Century Gothic"/>
        <family val="2"/>
      </rPr>
      <t>ou</t>
    </r>
  </si>
  <si>
    <r>
      <rPr>
        <b/>
        <sz val="5"/>
        <rFont val="Century Gothic"/>
        <family val="2"/>
      </rPr>
      <t>PREÇO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UNIT.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</si>
  <si>
    <r>
      <rPr>
        <b/>
        <sz val="5"/>
        <rFont val="Century Gothic"/>
        <family val="2"/>
      </rPr>
      <t>PREÇO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TOTAL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</si>
  <si>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</si>
  <si>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>CUSTO</t>
    </r>
  </si>
  <si>
    <r>
      <rPr>
        <b/>
        <sz val="6"/>
        <rFont val="Century Gothic"/>
        <family val="2"/>
      </rPr>
      <t>MATERIAIS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</si>
  <si>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fundido,
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(AxLxP)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10x10x6cm,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Ø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</si>
  <si>
    <r>
      <rPr>
        <sz val="6"/>
        <rFont val="Century Gothic"/>
        <family val="2"/>
      </rPr>
      <t>pç</t>
    </r>
  </si>
  <si>
    <r>
      <rPr>
        <sz val="6"/>
        <rFont val="Century Gothic"/>
        <family val="2"/>
      </rPr>
      <t>COTAÇÃO</t>
    </r>
  </si>
  <si>
    <r>
      <rPr>
        <sz val="6"/>
        <rFont val="Century Gothic"/>
        <family val="2"/>
      </rPr>
      <t>SUB-TOTAL</t>
    </r>
  </si>
  <si>
    <r>
      <rPr>
        <b/>
        <sz val="6"/>
        <rFont val="Century Gothic"/>
        <family val="2"/>
      </rPr>
      <t>MÃO-DE-OBRA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</si>
  <si>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sz val="6"/>
        <rFont val="Century Gothic"/>
        <family val="2"/>
      </rPr>
      <t>Eletricista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encargos
</t>
    </r>
    <r>
      <rPr>
        <sz val="6"/>
        <rFont val="Century Gothic"/>
        <family val="2"/>
      </rPr>
      <t>complemementares</t>
    </r>
  </si>
  <si>
    <r>
      <rPr>
        <sz val="6"/>
        <rFont val="Century Gothic"/>
        <family val="2"/>
      </rPr>
      <t>SINAPI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</t>
    </r>
  </si>
  <si>
    <r>
      <rPr>
        <sz val="6"/>
        <rFont val="Century Gothic"/>
        <family val="2"/>
      </rPr>
      <t>Auxiliar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eletricista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enacargos
</t>
    </r>
    <r>
      <rPr>
        <sz val="6"/>
        <rFont val="Century Gothic"/>
        <family val="2"/>
      </rPr>
      <t>complementares</t>
    </r>
  </si>
  <si>
    <r>
      <rPr>
        <b/>
        <sz val="6"/>
        <rFont val="Century Gothic"/>
        <family val="2"/>
      </rPr>
      <t>OUTROS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SERVIÇOS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BDI)</t>
    </r>
  </si>
  <si>
    <r>
      <rPr>
        <b/>
        <sz val="6"/>
        <rFont val="Century Gothic"/>
        <family val="2"/>
      </rPr>
      <t>TOTAL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R$</t>
    </r>
  </si>
  <si>
    <r>
      <rPr>
        <b/>
        <sz val="6"/>
        <rFont val="Century Gothic"/>
        <family val="2"/>
      </rPr>
      <t>ITEM:10.1.1.18</t>
    </r>
  </si>
  <si>
    <r>
      <rPr>
        <b/>
        <sz val="6"/>
        <rFont val="Century Gothic"/>
        <family val="2"/>
      </rPr>
      <t>SERVIÇO:</t>
    </r>
    <r>
      <rPr>
        <sz val="6"/>
        <rFont val="Century Gothic"/>
        <family val="2"/>
      </rPr>
      <t>Anel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regulagem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10x10cm</t>
    </r>
  </si>
  <si>
    <r>
      <rPr>
        <b/>
        <sz val="5"/>
        <rFont val="Century Gothic"/>
        <family val="2"/>
      </rPr>
      <t xml:space="preserve">REFERÊNCIA
</t>
    </r>
    <r>
      <rPr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</si>
  <si>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>PREÇO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UNIT.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CUSTO</t>
    </r>
  </si>
  <si>
    <r>
      <rPr>
        <b/>
        <sz val="5"/>
        <rFont val="Century Gothic"/>
        <family val="2"/>
      </rPr>
      <t>PREÇO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TOTAL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CUSTO</t>
    </r>
  </si>
  <si>
    <r>
      <rPr>
        <sz val="6"/>
        <rFont val="Century Gothic"/>
        <family val="2"/>
      </rPr>
      <t>Anel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regulagem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10x10cm.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</si>
  <si>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10.1.1.19</t>
    </r>
  </si>
  <si>
    <r>
      <rPr>
        <b/>
        <sz val="6"/>
        <rFont val="Century Gothic"/>
        <family val="2"/>
      </rPr>
      <t>SERVIÇO: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unhas
</t>
    </r>
    <r>
      <rPr>
        <sz val="6"/>
        <rFont val="Century Gothic"/>
        <family val="2"/>
      </rPr>
      <t>basculantes,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2P+T,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inclusas).</t>
    </r>
  </si>
  <si>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10x10cm,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unhas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basculantes,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tomadas
</t>
    </r>
    <r>
      <rPr>
        <sz val="6"/>
        <rFont val="Century Gothic"/>
        <family val="2"/>
      </rPr>
      <t>elétricas,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2P+T,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inclusas).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</si>
  <si>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10.1.1.21</t>
    </r>
  </si>
  <si>
    <r>
      <rPr>
        <b/>
        <sz val="6"/>
        <rFont val="Century Gothic"/>
        <family val="2"/>
      </rPr>
      <t>SERVIÇO: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polegadas,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anti-chama,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claro.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conexões
</t>
    </r>
    <r>
      <rPr>
        <sz val="6"/>
        <rFont val="Century Gothic"/>
        <family val="2"/>
      </rPr>
      <t>(luvas,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buchas,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braçadeiras,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curvas,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913606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Cemar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</si>
  <si>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polegadas,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anti-chama,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claro.
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conexões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(luvas,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buchas,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braçadeiras,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curvas,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913606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Cemar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</si>
  <si>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10.1.2.1.3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</si>
  <si>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antichama,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2,0m,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conexões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(emendas,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derivações,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cotovelos,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curvas,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fixações,
</t>
    </r>
    <r>
      <rPr>
        <sz val="6"/>
        <rFont val="Century Gothic"/>
        <family val="2"/>
      </rPr>
      <t>parafusos,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buchas,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Legrand,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110x20mm,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</si>
  <si>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REFERÊNCIA</t>
    </r>
    <r>
      <rPr>
        <sz val="5"/>
        <rFont val="Times New Roman"/>
        <family val="1"/>
      </rPr>
      <t xml:space="preserve">  </t>
    </r>
    <r>
      <rPr>
        <sz val="5"/>
        <rFont val="Century Gothic"/>
        <family val="2"/>
      </rPr>
      <t>ou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</si>
  <si>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</si>
  <si>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antichama,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2,0m,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conexões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(emendas,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derivações,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cotovelos,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curvas,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acabamentos,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buchas,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Legrand,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110x20mm,
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</si>
  <si>
    <r>
      <rPr>
        <sz val="6"/>
        <rFont val="Century Gothic"/>
        <family val="2"/>
      </rPr>
      <t>m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</si>
  <si>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10.1.2.3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</si>
  <si>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(AxL)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22,4mm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
</t>
    </r>
    <r>
      <rPr>
        <sz val="6"/>
        <rFont val="Century Gothic"/>
        <family val="2"/>
      </rPr>
      <t>outra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45,6mm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largura).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DT12241.00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</si>
  <si>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(AxL)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22,4mm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45,6mm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largura).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DT12241.00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Dutotec
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</si>
  <si>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10.1.2.3.1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</si>
  <si>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(AxL)
</t>
    </r>
    <r>
      <rPr>
        <sz val="6"/>
        <rFont val="Century Gothic"/>
        <family val="2"/>
      </rPr>
      <t>45x73mm,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22,4mm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45,6mm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largura).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DT12241.00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</si>
  <si>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(AxL)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45x73mm,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22,4mm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45,6mm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largura).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DT12241.00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Dutotec
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</si>
  <si>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10.1.2.4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</si>
  <si>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DT15140.00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</si>
  <si>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perfil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DT15140.00
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</si>
  <si>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10.1.2.5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</si>
  <si>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Curva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na
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raio=30mm,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septo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divisor.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DT38040.30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</si>
  <si>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Curva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raio=30mm,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septo
</t>
    </r>
    <r>
      <rPr>
        <sz val="6"/>
        <rFont val="Century Gothic"/>
        <family val="2"/>
      </rPr>
      <t>divisor.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DT38040.30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</si>
  <si>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10.1.2.6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</si>
  <si>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Curva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raio=30mm,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septo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divisor.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DT38240.30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</si>
  <si>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Curva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lisa,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raio=30mm,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largura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73mm,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septo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divisor.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DT38240.30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da
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</si>
  <si>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10.1.2.7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</si>
  <si>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DT49140.00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</si>
  <si>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DT49140.00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da
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</si>
  <si>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10.1.2.7.1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</si>
  <si>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4954000</t>
    </r>
  </si>
  <si>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4954000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</si>
  <si>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10.1.2.8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</si>
  <si>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postos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modulares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Plus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Legrand,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DT64440.00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</si>
  <si>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postos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modulares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linha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Plus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Legrand,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DT64440.00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</si>
  <si>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10.1.2.9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</si>
  <si>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categoria
</t>
    </r>
    <r>
      <rPr>
        <sz val="6"/>
        <rFont val="Century Gothic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Keystone/Furukawa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branca.
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DT62242.00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</si>
  <si>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Keystone/Furukawa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branca.
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DT62242.00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</si>
  <si>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10.1.2.10</t>
    </r>
  </si>
  <si>
    <r>
      <rPr>
        <b/>
        <sz val="6"/>
        <rFont val="Century Gothic"/>
        <family val="2"/>
      </rPr>
      <t>SERVIÇO</t>
    </r>
    <r>
      <rPr>
        <sz val="6"/>
        <rFont val="Century Gothic"/>
        <family val="2"/>
      </rPr>
      <t>:Adaptador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DT47340.00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</t>
    </r>
  </si>
  <si>
    <r>
      <rPr>
        <sz val="6"/>
        <rFont val="Century Gothic"/>
        <family val="2"/>
      </rPr>
      <t>Adaptador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–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três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eletrodutos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DT48040.00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</si>
  <si>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10.1.2.11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</si>
  <si>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derivação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injetado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na
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DT52240.00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</si>
  <si>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derivação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injetado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plástico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25x73mm.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DT52240.00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Dutotec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ou
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</si>
  <si>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10.1.2.12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</si>
  <si>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módulos,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branca,
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</si>
  <si>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módulos,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acessórios
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</si>
  <si>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10.1.4.3.1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</si>
  <si>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70º
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280,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#1,5mm²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</si>
  <si>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70º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280,
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#1,5mm²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</si>
  <si>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10.1.4.3.2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</si>
  <si>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70º
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280,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#2,5mm²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</si>
  <si>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70º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280,
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#2,5mm²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</si>
  <si>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10.1.4.3.3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</si>
  <si>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70º
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280,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#4mm²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</si>
  <si>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para
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70º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280,
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c)3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#4mm²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</si>
  <si>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10.1.4.3.4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</si>
  <si>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70º
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280,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#2,5mm²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</si>
  <si>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equipamentos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PP),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multipolar,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flexível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300/500V,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70º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serviço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280,
</t>
    </r>
    <r>
      <rPr>
        <sz val="6"/>
        <rFont val="Century Gothic"/>
        <family val="2"/>
      </rPr>
      <t>nas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seguintes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#2,5mm²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</si>
  <si>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10.1.5.17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</si>
  <si>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Módulo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placa/suporte,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250V,
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bornes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parafuso.</t>
    </r>
  </si>
  <si>
    <r>
      <rPr>
        <sz val="6"/>
        <rFont val="Century Gothic"/>
        <family val="2"/>
      </rPr>
      <t>Módulo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placa/suporte,
</t>
    </r>
    <r>
      <rPr>
        <sz val="6"/>
        <rFont val="Century Gothic"/>
        <family val="2"/>
      </rPr>
      <t>25A,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bornes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</si>
  <si>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10.1.5.24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</si>
  <si>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Conjunto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tampa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pulsador,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10A,
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instalação.</t>
    </r>
  </si>
  <si>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b/>
        <sz val="5"/>
        <rFont val="Century Gothic"/>
        <family val="2"/>
      </rPr>
      <t>ou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COTAÇÕES</t>
    </r>
  </si>
  <si>
    <r>
      <rPr>
        <sz val="6"/>
        <rFont val="Century Gothic"/>
        <family val="2"/>
      </rPr>
      <t>MATERIAIS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BDI)</t>
    </r>
  </si>
  <si>
    <r>
      <rPr>
        <sz val="6"/>
        <rFont val="Century Gothic"/>
        <family val="2"/>
      </rPr>
      <t>Módulo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pulsador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suporte,
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</si>
  <si>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vertical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</si>
  <si>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10.1.5.25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</si>
  <si>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2P+T,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em
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</si>
  <si>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5"/>
        <rFont val="Century Gothic"/>
        <family val="2"/>
      </rPr>
      <t>CÓDIGO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b/>
        <sz val="5"/>
        <rFont val="Century Gothic"/>
        <family val="2"/>
      </rPr>
      <t>ou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COTAÇÕES</t>
    </r>
  </si>
  <si>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2P+T,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14136,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para
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</si>
  <si>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10.1.5.26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</si>
  <si>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</si>
  <si>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acessórios
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</si>
  <si>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</si>
  <si>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paralelo,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com
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</si>
  <si>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paralelo,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acessórios
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</si>
  <si>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10.1.5.28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</si>
  <si>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675002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</si>
  <si>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675002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</si>
  <si>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10.1.5.29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</si>
  <si>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simples,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</si>
  <si>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5"/>
        <rFont val="Century Gothic"/>
        <family val="2"/>
      </rPr>
      <t>CÓDIGO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DA
</t>
    </r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b/>
        <sz val="5"/>
        <rFont val="Century Gothic"/>
        <family val="2"/>
      </rPr>
      <t xml:space="preserve">ou
</t>
    </r>
    <r>
      <rPr>
        <b/>
        <sz val="5"/>
        <rFont val="Century Gothic"/>
        <family val="2"/>
      </rPr>
      <t>COTAÇÕES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</si>
  <si>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10.1.5.30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</si>
  <si>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Botão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pulsador,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com
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</si>
  <si>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sz val="6"/>
        <rFont val="Century Gothic"/>
        <family val="2"/>
      </rPr>
      <t>Botão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pulsador,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250V,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acessórios
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</si>
  <si>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10.1.5.31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</si>
  <si>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Pino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macho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condicionado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</si>
  <si>
    <r>
      <rPr>
        <sz val="6"/>
        <rFont val="Century Gothic"/>
        <family val="2"/>
      </rPr>
      <t>Pino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macho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condicionado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20
</t>
    </r>
    <r>
      <rPr>
        <sz val="6"/>
        <rFont val="Century Gothic"/>
        <family val="2"/>
      </rPr>
      <t>A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</si>
  <si>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10.1.6.1.3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</si>
  <si>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QDC:-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sobrepor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principal,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neutro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terra: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100A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secundários: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32A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saída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monopolares.</t>
    </r>
  </si>
  <si>
    <r>
      <rPr>
        <sz val="6"/>
        <rFont val="Century Gothic"/>
        <family val="2"/>
      </rPr>
      <t>QDC:-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sobrepor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principal,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neutro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terra: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100A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secundários: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32A
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16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saída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monopolares.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</si>
  <si>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10.1.6.3</t>
    </r>
  </si>
  <si>
    <r>
      <rPr>
        <b/>
        <sz val="6"/>
        <rFont val="Century Gothic"/>
        <family val="2"/>
      </rPr>
      <t>SERVIÇO: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Dispositivo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contra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surtos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(DPS),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II,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tensão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operação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contínua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máxima: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275V,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Inom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(8/20μs):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10kA,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Imax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(8/20μs):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30kA.</t>
    </r>
  </si>
  <si>
    <r>
      <rPr>
        <sz val="6"/>
        <rFont val="Century Gothic"/>
        <family val="2"/>
      </rPr>
      <t>Dispositivo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surtos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(DPS),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II,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tensão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operação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contínua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máxima: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275V,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(8/20µs):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10kA,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Imax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(8/20µs):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30kA.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</si>
  <si>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10.1.6.9.1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</si>
  <si>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corrente
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nominal: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2x25A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(bipolar)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</si>
  <si>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corrente
</t>
    </r>
    <r>
      <rPr>
        <sz val="6"/>
        <rFont val="Century Gothic"/>
        <family val="2"/>
      </rPr>
      <t>nominal:a)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2x25A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(bipolar)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</si>
  <si>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10.1.6.9.2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</si>
  <si>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corrente
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nominal: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2x40A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(bipolar)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</si>
  <si>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30mA,
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nominal:b)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2x40A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(bipolar)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</si>
  <si>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10.1.6.9.3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</si>
  <si>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corrente
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nominal: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4x63A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(tetrapolar)</t>
    </r>
  </si>
  <si>
    <r>
      <rPr>
        <sz val="6"/>
        <rFont val="Century Gothic"/>
        <family val="2"/>
      </rPr>
      <t>Interruptor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diferencial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(IDR),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bipolar,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DIN/europeu,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residual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30mA,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61008,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corrente
</t>
    </r>
    <r>
      <rPr>
        <sz val="6"/>
        <rFont val="Century Gothic"/>
        <family val="2"/>
      </rPr>
      <t>nominal: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4x63A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(tetrapolar)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</si>
  <si>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10.1.7.2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</si>
  <si>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embutir,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eletrostaticamente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parabólicos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pureza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refletância,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lâmpadas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fluorescente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compacta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eletrônica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integrada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20W,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E27.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aproximadas: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260x260mm.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PF91-E2E27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Lumidec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</si>
  <si>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embutir,
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eletrostaticamente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parabólicos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anodizado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pureza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refletância,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lâmpadas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fluorescente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compacta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eletrônica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integrada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20W,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E27.
</t>
    </r>
    <r>
      <rPr>
        <sz val="6"/>
        <rFont val="Century Gothic"/>
        <family val="2"/>
      </rPr>
      <t>Dimensões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aproximadas: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260x260mm.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PF91-E2E27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Lumidec
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</si>
  <si>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10.1.7.17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</si>
  <si>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Lâmpada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halógena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bilateral,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200W,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2700K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(luz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amarela)</t>
    </r>
  </si>
  <si>
    <r>
      <rPr>
        <sz val="6"/>
        <rFont val="Century Gothic"/>
        <family val="2"/>
      </rPr>
      <t>Lâmpada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halógena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bilateral,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200W,
</t>
    </r>
    <r>
      <rPr>
        <sz val="6"/>
        <rFont val="Century Gothic"/>
        <family val="2"/>
      </rPr>
      <t>127V,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2700K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(luz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amarela)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</si>
  <si>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10.1.7.19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</si>
  <si>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Lâmpadas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Tubular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1,20mts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/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20W</t>
    </r>
  </si>
  <si>
    <r>
      <rPr>
        <sz val="6"/>
        <rFont val="Century Gothic"/>
        <family val="2"/>
      </rPr>
      <t>Lâmpadas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Tubular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1,20mts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/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20W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</si>
  <si>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10.1.7.31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</si>
  <si>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emergência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bivolt</t>
    </r>
  </si>
  <si>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emergência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leds
</t>
    </r>
    <r>
      <rPr>
        <sz val="6"/>
        <rFont val="Century Gothic"/>
        <family val="2"/>
      </rPr>
      <t>bivolt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</si>
  <si>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10.1.7.32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</si>
  <si>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refletor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retangular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bivolt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50W</t>
    </r>
  </si>
  <si>
    <r>
      <rPr>
        <sz val="6"/>
        <rFont val="Century Gothic"/>
        <family val="2"/>
      </rPr>
      <t xml:space="preserve">bivolt
</t>
    </r>
    <r>
      <rPr>
        <sz val="6"/>
        <rFont val="Century Gothic"/>
        <family val="2"/>
      </rPr>
      <t>c</t>
    </r>
    <r>
      <rPr>
        <sz val="6"/>
        <rFont val="Times New Roman"/>
        <family val="1"/>
      </rPr>
      <t xml:space="preserve">   </t>
    </r>
    <r>
      <rPr>
        <sz val="6"/>
        <rFont val="Century Gothic"/>
        <family val="2"/>
      </rPr>
      <t>100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W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</si>
  <si>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10.1.9.1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</si>
  <si>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eletromagnético,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embutida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batente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adaptável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esquerda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direita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dentro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espelho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longo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trinco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ajustável,
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FEC-91-LA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</si>
  <si>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embutida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batente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metal,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alumínio,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adaptável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esquerda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direita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dentro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espelho
</t>
    </r>
    <r>
      <rPr>
        <sz val="6"/>
        <rFont val="Century Gothic"/>
        <family val="2"/>
      </rPr>
      <t>longo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trinco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ajustável,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FEC-91-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</si>
  <si>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10.1.9.2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</si>
  <si>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recorte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PV-90-
</t>
    </r>
    <r>
      <rPr>
        <sz val="6"/>
        <rFont val="Century Gothic"/>
        <family val="2"/>
      </rPr>
      <t>1R-AF-L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</si>
  <si>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folha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recorte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maçaneta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inox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escovado,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elétrica:
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PV-90-1R-AF-L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</si>
  <si>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10.1.9.3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</si>
  <si>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dentro,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por
</t>
    </r>
    <r>
      <rPr>
        <sz val="6"/>
        <rFont val="Century Gothic"/>
        <family val="2"/>
      </rPr>
      <t>chave,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C90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</si>
  <si>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Fechadura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dentro,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memória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mecânica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(destrava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primeiro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impulso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só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volta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travar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após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novamente),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12Vca.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C90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</si>
  <si>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10.1.9.4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</si>
  <si>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127/220-12Vca,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500mA.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TRA-400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</si>
  <si>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sz val="6"/>
        <rFont val="Century Gothic"/>
        <family val="2"/>
      </rPr>
      <t>Fonte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127/220-12Vca,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500mA.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 xml:space="preserve">Ref.:
</t>
    </r>
    <r>
      <rPr>
        <sz val="6"/>
        <rFont val="Century Gothic"/>
        <family val="2"/>
      </rPr>
      <t>modelo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TRA-400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HDL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similar.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</si>
  <si>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10.1.9.9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</si>
  <si>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Sinaleiro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garagem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visual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sonoro,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sonoro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80dB,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aviso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dizeres: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“CUIDADO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VEÍCULOS”</t>
    </r>
  </si>
  <si>
    <r>
      <rPr>
        <sz val="6"/>
        <rFont val="Century Gothic"/>
        <family val="2"/>
      </rPr>
      <t>Sinaleiro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garagem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visual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sonoro,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leds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brilho,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alarme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sonoro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80dB,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alimentação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aviso
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dizeres: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“CUIDADO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VEÍCULOS”.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</si>
  <si>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10.1.10.3.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</t>
    </r>
  </si>
  <si>
    <r>
      <rPr>
        <b/>
        <sz val="6"/>
        <rFont val="Calibri"/>
        <family val="2"/>
      </rPr>
      <t>SERVIÇO</t>
    </r>
    <r>
      <rPr>
        <sz val="6"/>
        <rFont val="Calibri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concessionária:a)
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CM14,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polifásico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leitura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pública,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até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47kVA,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345x210x460mm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</si>
  <si>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concessionária:a)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CM14,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polifásico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leitura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pública,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até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47kVA,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dimensões:
</t>
    </r>
    <r>
      <rPr>
        <sz val="6"/>
        <rFont val="Century Gothic"/>
        <family val="2"/>
      </rPr>
      <t>345x210x460mm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</si>
  <si>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10.1.10.3.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</t>
    </r>
  </si>
  <si>
    <r>
      <rPr>
        <b/>
        <sz val="6"/>
        <rFont val="Calibri"/>
        <family val="2"/>
      </rPr>
      <t>SERVIÇO</t>
    </r>
    <r>
      <rPr>
        <sz val="6"/>
        <rFont val="Calibri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concessionáriab)
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CM3-LVP,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polifásico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leitura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pública,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indireta,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até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75kW,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600x240x550mm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</si>
  <si>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proteção,
</t>
    </r>
    <r>
      <rPr>
        <sz val="6"/>
        <rFont val="Century Gothic"/>
        <family val="2"/>
      </rPr>
      <t>completa,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conforme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concessionária:b)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CM3-LVP,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polifásico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leitura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pública,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medição
</t>
    </r>
    <r>
      <rPr>
        <sz val="6"/>
        <rFont val="Century Gothic"/>
        <family val="2"/>
      </rPr>
      <t>indireta,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até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75kW,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600x240x550mm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</si>
  <si>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10.2.1.3.1</t>
    </r>
  </si>
  <si>
    <r>
      <rPr>
        <b/>
        <sz val="6"/>
        <rFont val="Calibri"/>
        <family val="2"/>
      </rPr>
      <t>SERVIÇO</t>
    </r>
    <r>
      <rPr>
        <sz val="6"/>
        <rFont val="Calibri"/>
        <family val="2"/>
      </rPr>
      <t>: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eletrolítico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estanhado,
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núcleo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Designação: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CCI-50-04.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</si>
  <si>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eletrolítico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estanhado,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núcleo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Designação: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CCI-
</t>
    </r>
    <r>
      <rPr>
        <sz val="6"/>
        <rFont val="Century Gothic"/>
        <family val="2"/>
      </rPr>
      <t>50-04.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</si>
  <si>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b/>
        <sz val="6"/>
        <rFont val="Century Gothic"/>
        <family val="2"/>
      </rPr>
      <t>10.2.1.4.2</t>
    </r>
  </si>
  <si>
    <r>
      <rPr>
        <b/>
        <sz val="6"/>
        <rFont val="Calibri"/>
        <family val="2"/>
      </rPr>
      <t>SERVIÇO</t>
    </r>
    <r>
      <rPr>
        <sz val="6"/>
        <rFont val="Calibri"/>
        <family val="2"/>
      </rPr>
      <t>:</t>
    </r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eletrolítico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estanhado,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blindagem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poliéster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aluminizada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dreno,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PVC
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núcleo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Designação: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CI-50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número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</si>
  <si>
    <r>
      <rPr>
        <sz val="6"/>
        <rFont val="Century Gothic"/>
        <family val="2"/>
      </rPr>
      <t>Cabo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eletrolítico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estanhado,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blindagem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poliéster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aluminizada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dreno,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cobertura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núcleo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seco,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diâmetro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0,5mm,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Designação: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CI-50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número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pares: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</si>
  <si>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10.2.1.5.1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</si>
  <si>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trançados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seção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 xml:space="preserve">de
</t>
    </r>
    <r>
      <rPr>
        <sz val="6"/>
        <rFont val="Arial"/>
        <family val="2"/>
      </rPr>
      <t>24AWG,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blindado,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externo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azul,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propagante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chama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CM,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T568-A,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comprimento:b)2,5metros</t>
    </r>
  </si>
  <si>
    <r>
      <rPr>
        <sz val="6"/>
        <rFont val="Century Gothic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trançados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24AWG,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blindado,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azul,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propagante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T568-A,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comprimento:b)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2,5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</si>
  <si>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10.2.1.5.2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</si>
  <si>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trançados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seção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24AWG,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blindado,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externo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azul,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propagante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chama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CM,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T568-A,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comprimento:b)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5,0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metros</t>
    </r>
  </si>
  <si>
    <r>
      <rPr>
        <sz val="6"/>
        <rFont val="Century Gothic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trançados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cobre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24AWG,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blindado,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revestimento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externo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azul,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propagante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à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classe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T568-A,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comprimento:b)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5,0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metros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</si>
  <si>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10.2.1.6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</si>
  <si>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Metragem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1.5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Mts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Cor: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Azul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Categoria: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Cat6</t>
    </r>
  </si>
  <si>
    <r>
      <rPr>
        <sz val="6"/>
        <rFont val="Century Gothic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cord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UTP,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Metragem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1.5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Mts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-
</t>
    </r>
    <r>
      <rPr>
        <sz val="6"/>
        <rFont val="Century Gothic"/>
        <family val="2"/>
      </rPr>
      <t>Cor: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Azul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Cat6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</si>
  <si>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10.2.2.3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</si>
  <si>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Plug/conector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macho,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RJ-45,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blindagem,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UTP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26AWG,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T568A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Arial"/>
        <family val="2"/>
      </rPr>
      <t>B.</t>
    </r>
  </si>
  <si>
    <r>
      <rPr>
        <sz val="6"/>
        <rFont val="Century Gothic"/>
        <family val="2"/>
      </rPr>
      <t>Plug/conector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macho,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RJ-45,
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blindagem,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para
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UTP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26AWG,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T568A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</si>
  <si>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10.2.2.5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</si>
  <si>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Century Gothic"/>
        <family val="2"/>
      </rPr>
      <t>Adaptador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posto/módulo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Pial
</t>
    </r>
    <r>
      <rPr>
        <sz val="6"/>
        <rFont val="Century Gothic"/>
        <family val="2"/>
      </rPr>
      <t>Plus,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branca.</t>
    </r>
  </si>
  <si>
    <r>
      <rPr>
        <sz val="6"/>
        <rFont val="Century Gothic"/>
        <family val="2"/>
      </rPr>
      <t>Adaptador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em
</t>
    </r>
    <r>
      <rPr>
        <sz val="6"/>
        <rFont val="Century Gothic"/>
        <family val="2"/>
      </rPr>
      <t>posto/módulo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Plus,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branca.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</si>
  <si>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:10.2.2.6.1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</si>
  <si>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RJ45,
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56117/015</t>
    </r>
  </si>
  <si>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uma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em
</t>
    </r>
    <r>
      <rPr>
        <sz val="6"/>
        <rFont val="Century Gothic"/>
        <family val="2"/>
      </rPr>
      <t>condulete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56117/015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</si>
  <si>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10.2.2.6.2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</si>
  <si>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RJ45,
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56117/017</t>
    </r>
  </si>
  <si>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Ref.:
</t>
    </r>
    <r>
      <rPr>
        <sz val="6"/>
        <rFont val="Century Gothic"/>
        <family val="2"/>
      </rPr>
      <t>56117/017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</si>
  <si>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10.2.2.7.1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</si>
  <si>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RJ45,
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56117/016</t>
    </r>
  </si>
  <si>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em
</t>
    </r>
    <r>
      <rPr>
        <sz val="6"/>
        <rFont val="Century Gothic"/>
        <family val="2"/>
      </rPr>
      <t>condulete: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3/4”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56117/016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</si>
  <si>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10.2.2.7.2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</si>
  <si>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RJ45,
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Ref.: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56117/018</t>
    </r>
  </si>
  <si>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condulete: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1”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Tramontina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Ref.:
</t>
    </r>
    <r>
      <rPr>
        <sz val="6"/>
        <rFont val="Century Gothic"/>
        <family val="2"/>
      </rPr>
      <t>56117/018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</si>
  <si>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</si>
  <si>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tomada/conector
</t>
    </r>
    <r>
      <rPr>
        <sz val="6"/>
        <rFont val="Century Gothic"/>
        <family val="2"/>
      </rPr>
      <t>fêmea,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RJ-45,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675038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</si>
  <si>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3x3”,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placa,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suporte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duas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tomada/conector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fêmea,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RJ-45,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e/ou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acoplador,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X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675038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</si>
  <si>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10.2.2.10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</si>
  <si>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Telebras,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de
</t>
    </r>
    <r>
      <rPr>
        <sz val="6"/>
        <rFont val="Century Gothic"/>
        <family val="2"/>
      </rPr>
      <t>2cm,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Dimensões: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40x40x15</t>
    </r>
  </si>
  <si>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telefônica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Telebras,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madeira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2cm,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sobrepor.
</t>
    </r>
    <r>
      <rPr>
        <sz val="6"/>
        <rFont val="Century Gothic"/>
        <family val="2"/>
      </rPr>
      <t>Dimensões: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40x40x15</t>
    </r>
  </si>
  <si>
    <r>
      <rPr>
        <b/>
        <sz val="6"/>
        <rFont val="Century Gothic"/>
        <family val="2"/>
      </rPr>
      <t>SUB-TOTAL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</si>
  <si>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10.2.3.1.1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</si>
  <si>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niveladores.
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570mm.
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16U</t>
    </r>
  </si>
  <si>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niveladores.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570mm.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16U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</si>
  <si>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10.2.3.1.2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</si>
  <si>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niveladores.
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570mm.
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20U</t>
    </r>
  </si>
  <si>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niveladores.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570mm.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20U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</si>
  <si>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10.2.3.1.3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</si>
  <si>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niveladores.
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570mm.
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32U</t>
    </r>
  </si>
  <si>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piso.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vidro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temperado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1,5mm.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destacáveis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niveladores.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570mm.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32U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</si>
  <si>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</si>
  <si>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Gabinete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(bracket),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parede.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acrílico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transparente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0,75mm.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removíveis.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570mm.
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12U</t>
    </r>
  </si>
  <si>
    <r>
      <rPr>
        <sz val="6"/>
        <rFont val="Century Gothic"/>
        <family val="2"/>
      </rPr>
      <t>Gabinete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(bracket),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parede.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acrílico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transparente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fechadura,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0,75mm.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chapa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metálica.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Laterais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removíveis.
</t>
    </r>
    <r>
      <rPr>
        <sz val="6"/>
        <rFont val="Century Gothic"/>
        <family val="2"/>
      </rPr>
      <t>Aberturas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Pintura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eletrostática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epóxi-pó</t>
    </r>
    <r>
      <rPr>
        <sz val="6"/>
        <rFont val="Times New Roman"/>
        <family val="1"/>
      </rPr>
      <t xml:space="preserve"> 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bege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cinza.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570mm.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Capacidade: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12U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</si>
  <si>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10.2.3.4.1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</si>
  <si>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Bandeja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fechado,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fixação.
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400mm</t>
    </r>
  </si>
  <si>
    <r>
      <rPr>
        <sz val="6"/>
        <rFont val="Century Gothic"/>
        <family val="2"/>
      </rPr>
      <t>Bandeja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fechado,
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400mm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</si>
  <si>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10.2.3.4.2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</si>
  <si>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Bandeja fixa para rack fechado,
padrão 19”, com quatro pontos de fixação. Profundidade: b) 500mm</t>
    </r>
  </si>
  <si>
    <r>
      <rPr>
        <sz val="6"/>
        <rFont val="Century Gothic"/>
        <family val="2"/>
      </rPr>
      <t>Bandeja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fechado,
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Profundidade: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500mm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</si>
  <si>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10.2.3.6.1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</si>
  <si>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bracket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ventiladores,
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liga/desliga,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fusível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comutadora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</t>
    </r>
  </si>
  <si>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bracket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liga/desliga,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fusível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chave
</t>
    </r>
    <r>
      <rPr>
        <sz val="6"/>
        <rFont val="Century Gothic"/>
        <family val="2"/>
      </rPr>
      <t>comutadora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</t>
    </r>
  </si>
  <si>
    <r>
      <rPr>
        <sz val="6"/>
        <rFont val="Century Gothic"/>
        <family val="2"/>
      </rPr>
      <t>cj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</si>
  <si>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10.2.3.6.2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</si>
  <si>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bracket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ventiladores,
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liga/desliga,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fusível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comutadora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a)quatro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</t>
    </r>
  </si>
  <si>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rack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bracket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composto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liga/desliga,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fusível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proteção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chave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comutadora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127/220V,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a)
</t>
    </r>
    <r>
      <rPr>
        <sz val="6"/>
        <rFont val="Century Gothic"/>
        <family val="2"/>
      </rPr>
      <t>quatro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ventiladores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</si>
  <si>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</si>
  <si>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Kit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gaiola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M5,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philips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M5x12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</t>
    </r>
  </si>
  <si>
    <r>
      <rPr>
        <b/>
        <sz val="5"/>
        <rFont val="Century Gothic"/>
        <family val="2"/>
      </rPr>
      <t>CÓDIGO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DA
</t>
    </r>
    <r>
      <rPr>
        <b/>
        <sz val="5"/>
        <rFont val="Century Gothic"/>
        <family val="2"/>
      </rPr>
      <t>TABELA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 xml:space="preserve">REFERÊNCIA
</t>
    </r>
    <r>
      <rPr>
        <b/>
        <sz val="5"/>
        <rFont val="Century Gothic"/>
        <family val="2"/>
      </rPr>
      <t>ou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COTAÇÕES</t>
    </r>
  </si>
  <si>
    <r>
      <rPr>
        <b/>
        <sz val="5"/>
        <rFont val="Century Gothic"/>
        <family val="2"/>
      </rPr>
      <t xml:space="preserve">PREÇO
</t>
    </r>
    <r>
      <rPr>
        <b/>
        <sz val="5"/>
        <rFont val="Century Gothic"/>
        <family val="2"/>
      </rPr>
      <t>UNIT.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CUSTO</t>
    </r>
  </si>
  <si>
    <r>
      <rPr>
        <b/>
        <sz val="5"/>
        <rFont val="Century Gothic"/>
        <family val="2"/>
      </rPr>
      <t xml:space="preserve">PREÇO
</t>
    </r>
    <r>
      <rPr>
        <b/>
        <sz val="5"/>
        <rFont val="Century Gothic"/>
        <family val="2"/>
      </rPr>
      <t>TOTAL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DE</t>
    </r>
    <r>
      <rPr>
        <sz val="5"/>
        <rFont val="Times New Roman"/>
        <family val="1"/>
      </rPr>
      <t xml:space="preserve"> </t>
    </r>
    <r>
      <rPr>
        <b/>
        <sz val="5"/>
        <rFont val="Century Gothic"/>
        <family val="2"/>
      </rPr>
      <t>CUSTO</t>
    </r>
  </si>
  <si>
    <r>
      <rPr>
        <sz val="6"/>
        <rFont val="Century Gothic"/>
        <family val="2"/>
      </rPr>
      <t>Kit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gaiola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M5,
</t>
    </r>
    <r>
      <rPr>
        <sz val="6"/>
        <rFont val="Century Gothic"/>
        <family val="2"/>
      </rPr>
      <t>parafuso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philips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M5x12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</si>
  <si>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</si>
  <si>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1U.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Conectores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frontal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110IDC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26AWG,
</t>
    </r>
    <r>
      <rPr>
        <sz val="6"/>
        <rFont val="Century Gothic"/>
        <family val="2"/>
      </rPr>
      <t>fornecido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guia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organização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</si>
  <si>
    <r>
      <rPr>
        <sz val="6"/>
        <rFont val="Century Gothic"/>
        <family val="2"/>
      </rPr>
      <t>Patch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24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1U.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preta.
</t>
    </r>
    <r>
      <rPr>
        <sz val="6"/>
        <rFont val="Century Gothic"/>
        <family val="2"/>
      </rPr>
      <t>Conectores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frontal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110IDC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26AWG,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fornecido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parafusos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arruelas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fixação,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guia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organização
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</si>
  <si>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10.2.3.10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</si>
  <si>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Voice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1U.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na
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preta.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Conectores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frontal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RJ11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traseiro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110IDC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26AWG</t>
    </r>
  </si>
  <si>
    <r>
      <rPr>
        <sz val="6"/>
        <rFont val="Century Gothic"/>
        <family val="2"/>
      </rPr>
      <t>Voice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panel,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categoria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30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portas.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19”.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1U.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aço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preta.
</t>
    </r>
    <r>
      <rPr>
        <sz val="6"/>
        <rFont val="Century Gothic"/>
        <family val="2"/>
      </rPr>
      <t>Conectores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frontal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padrão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RJ45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compatível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RJ11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traseiro
</t>
    </r>
    <r>
      <rPr>
        <sz val="6"/>
        <rFont val="Century Gothic"/>
        <family val="2"/>
      </rPr>
      <t>110IDC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condutores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22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26AWG.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</si>
  <si>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10.2.3.11</t>
    </r>
  </si>
  <si>
    <r>
      <rPr>
        <sz val="6"/>
        <rFont val="Century Gothic"/>
        <family val="2"/>
      </rPr>
      <t>Placa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cega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19"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1U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</si>
  <si>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10.2.4.5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</si>
  <si>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Bloco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engate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rápido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contato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conexão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permanente,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10
</t>
    </r>
    <r>
      <rPr>
        <sz val="6"/>
        <rFont val="Century Gothic"/>
        <family val="2"/>
      </rPr>
      <t>pares,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bastidor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calha.</t>
    </r>
  </si>
  <si>
    <r>
      <rPr>
        <sz val="6"/>
        <rFont val="Century Gothic"/>
        <family val="2"/>
      </rPr>
      <t>Bloco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engate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rápido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IDC,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contato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conexão
</t>
    </r>
    <r>
      <rPr>
        <sz val="6"/>
        <rFont val="Century Gothic"/>
        <family val="2"/>
      </rPr>
      <t>permanente,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bastidor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tipo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calha.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</si>
  <si>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10.2.4.7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</si>
  <si>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VDI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20x20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Sobrepor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antichamas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branca.
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5410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60670</t>
    </r>
  </si>
  <si>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Sistema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VDI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20x20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Sobrepor
</t>
    </r>
    <r>
      <rPr>
        <sz val="6"/>
        <rFont val="Century Gothic"/>
        <family val="2"/>
      </rPr>
      <t>PVC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antichamas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isolante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cor
</t>
    </r>
    <r>
      <rPr>
        <sz val="6"/>
        <rFont val="Century Gothic"/>
        <family val="2"/>
      </rPr>
      <t>branca.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Normas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Referência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-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5410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NBR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IEC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60670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</si>
  <si>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</si>
  <si>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luminária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embutida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aproveitamento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material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(inclui
</t>
    </r>
    <r>
      <rPr>
        <sz val="6"/>
        <rFont val="Century Gothic"/>
        <family val="2"/>
      </rPr>
      <t>marcação,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forro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locação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obra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elétrica).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</si>
  <si>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</si>
  <si>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>Relocação de luminária de sobrepor com aproveitamento de material (mão de obra elétrica).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</si>
  <si>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10.3.3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</si>
  <si>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>Relocação de interruptor com instalação aparente com aproveitamento de material (mão de obra elétrica).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</si>
  <si>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10.3.4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</si>
  <si>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10.3.5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</si>
  <si>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10.3.6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</si>
  <si>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</si>
  <si>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armazenamento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adequado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infraestrutura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(eletroduto,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canaleta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acessórios)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respectivo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cabeamento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telefonia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lógica)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</si>
  <si>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10.3.8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</si>
  <si>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armazenamento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adequado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(interruptor,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tomada
</t>
    </r>
    <r>
      <rPr>
        <sz val="6"/>
        <rFont val="Century Gothic"/>
        <family val="2"/>
      </rPr>
      <t>elétrica,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telecomunicações,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luminária,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projetor,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</si>
  <si>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10.3.9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</si>
  <si>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Adaptação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energia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passagem,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incluindo:
</t>
    </r>
    <r>
      <rPr>
        <sz val="6"/>
        <rFont val="Century Gothic"/>
        <family val="2"/>
      </rPr>
      <t>identificação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circuitos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emenda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barramentos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outros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itens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retirados.</t>
    </r>
  </si>
  <si>
    <r>
      <rPr>
        <b/>
        <sz val="6"/>
        <rFont val="Century Gothic"/>
        <family val="2"/>
      </rPr>
      <t>ITEM</t>
    </r>
    <r>
      <rPr>
        <sz val="6"/>
        <rFont val="Century Gothic"/>
        <family val="2"/>
      </rPr>
      <t>:10.3.10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</si>
  <si>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armazenamento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adequado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energia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</si>
  <si>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10.3.11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</si>
  <si>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obra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equilíbrio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balanceamento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distribuição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cargas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entre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fases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distribuição,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inclui: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medição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corrente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tensão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circuitos,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avaliação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definição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providências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necessárias,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instalação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remanejamento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circuitos,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identificação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alterações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elaboração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diagrama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do
</t>
    </r>
    <r>
      <rPr>
        <sz val="6"/>
        <rFont val="Century Gothic"/>
        <family val="2"/>
      </rPr>
      <t>quadro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(mão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obra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elétrica).</t>
    </r>
  </si>
  <si>
    <r>
      <rPr>
        <b/>
        <sz val="6"/>
        <rFont val="Century Gothic"/>
        <family val="2"/>
      </rPr>
      <t>ITEM:</t>
    </r>
    <r>
      <rPr>
        <sz val="6"/>
        <rFont val="Century Gothic"/>
        <family val="2"/>
      </rPr>
      <t>10.3.12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</si>
  <si>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Adaptação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distribuição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telefonia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caixa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passagem,
</t>
    </r>
    <r>
      <rPr>
        <sz val="6"/>
        <rFont val="Century Gothic"/>
        <family val="2"/>
      </rPr>
      <t>incluindo: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identificação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emenda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existentes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novos,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desmontagem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blocos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terminais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outros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itens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que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serão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retirados.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</si>
  <si>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10.3.16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</si>
  <si>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Revisão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iluminação: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funcionamento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iluminação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
</t>
    </r>
    <r>
      <rPr>
        <sz val="6"/>
        <rFont val="Century Gothic"/>
        <family val="2"/>
      </rPr>
      <t>externa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edificação,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identificar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com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defeito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providências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para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solução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(lâmpadas,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reatores,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relés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fotoelétricos,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interruptores,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</si>
  <si>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10.3.17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</si>
  <si>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Revisão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elétrica: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funcionamento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 xml:space="preserve">elétrica,
</t>
    </r>
    <r>
      <rPr>
        <sz val="6"/>
        <rFont val="Century Gothic"/>
        <family val="2"/>
      </rPr>
      <t>identificar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defeito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providenciar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solução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(tomadas,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disjuntores,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fiação,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etc.).</t>
    </r>
  </si>
  <si>
    <r>
      <rPr>
        <b/>
        <sz val="6"/>
        <rFont val="Century Gothic"/>
        <family val="2"/>
      </rPr>
      <t>ITEM: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10.3.18</t>
    </r>
  </si>
  <si>
    <r>
      <rPr>
        <b/>
        <sz val="6"/>
        <rFont val="Century Gothic"/>
        <family val="2"/>
      </rPr>
      <t>SERVIÇO</t>
    </r>
    <r>
      <rPr>
        <sz val="6"/>
        <rFont val="Arial"/>
        <family val="2"/>
      </rPr>
      <t>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Revisão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tomada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telecomunicação: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verificar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funcionamento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ponto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telefonia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ou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lógica,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identificar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defeito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providenciar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solução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(tomadas,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cabeamento,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conexões,</t>
    </r>
    <r>
      <rPr>
        <sz val="6"/>
        <rFont val="Times New Roman"/>
        <family val="1"/>
      </rPr>
      <t xml:space="preserve"> </t>
    </r>
    <r>
      <rPr>
        <sz val="6"/>
        <rFont val="Century Gothic"/>
        <family val="2"/>
      </rPr>
      <t>etc.).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</si>
</sst>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9"/>
      <name val="Century Gothic"/>
      <family val="2"/>
    </font>
    <font>
      <sz val="9"/>
      <name val="Times New Roman"/>
      <family val="1"/>
    </font>
    <font>
      <sz val="6"/>
      <color rgb="FF313131"/>
      <name val="Century Gothic"/>
      <family val="2"/>
    </font>
    <font>
      <sz val="6"/>
      <color rgb="FF313131"/>
      <name val="Times New Roman"/>
      <family val="1"/>
    </font>
    <font>
      <sz val="6"/>
      <name val="Century Gothic"/>
      <family val="2"/>
    </font>
    <font>
      <sz val="6"/>
      <color rgb="FF000000"/>
      <name val="Century Gothic"/>
      <family val="2"/>
    </font>
    <font>
      <b/>
      <sz val="7.5"/>
      <name val="Century Gothic"/>
      <family val="2"/>
    </font>
    <font>
      <sz val="8"/>
      <name val="Century Gothic"/>
      <family val="2"/>
    </font>
    <font>
      <sz val="8"/>
      <name val="Times New Roman"/>
      <family val="1"/>
    </font>
    <font>
      <sz val="6"/>
      <name val="Times New Roman"/>
      <family val="1"/>
    </font>
    <font>
      <b/>
      <sz val="6"/>
      <name val="Century Gothic"/>
      <family val="2"/>
    </font>
    <font>
      <b/>
      <sz val="5"/>
      <name val="Century Gothic"/>
      <family val="2"/>
    </font>
    <font>
      <sz val="5"/>
      <name val="Times New Roman"/>
      <family val="1"/>
    </font>
    <font>
      <sz val="5"/>
      <name val="Century Gothic"/>
      <family val="2"/>
    </font>
    <font>
      <b/>
      <sz val="6"/>
      <color rgb="FF000000"/>
      <name val="Century Gothic"/>
      <family val="2"/>
    </font>
    <font>
      <sz val="6"/>
      <name val="Arial"/>
      <family val="2"/>
    </font>
    <font>
      <b/>
      <sz val="6"/>
      <name val="Calibri"/>
      <family val="2"/>
    </font>
    <font>
      <sz val="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2" borderId="0" xfId="0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right" vertical="center" wrapText="1" shrinkToFit="1"/>
    </xf>
    <xf numFmtId="0" fontId="7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wrapText="1"/>
    </xf>
    <xf numFmtId="0" fontId="0" fillId="2" borderId="7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/>
    </xf>
    <xf numFmtId="0" fontId="0" fillId="2" borderId="0" xfId="0" applyNumberFormat="1" applyFill="1" applyBorder="1" applyAlignment="1">
      <alignment horizontal="left" vertical="top"/>
    </xf>
    <xf numFmtId="0" fontId="0" fillId="2" borderId="10" xfId="0" applyFill="1" applyBorder="1" applyAlignment="1">
      <alignment horizontal="left" wrapText="1"/>
    </xf>
    <xf numFmtId="0" fontId="0" fillId="2" borderId="10" xfId="0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wrapText="1"/>
    </xf>
    <xf numFmtId="0" fontId="12" fillId="2" borderId="1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center" wrapText="1"/>
    </xf>
    <xf numFmtId="1" fontId="6" fillId="2" borderId="4" xfId="0" applyNumberFormat="1" applyFont="1" applyFill="1" applyBorder="1" applyAlignment="1">
      <alignment horizontal="right" vertical="center" wrapText="1" shrinkToFit="1"/>
    </xf>
    <xf numFmtId="2" fontId="0" fillId="2" borderId="0" xfId="0" applyNumberForma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right" vertical="top" wrapText="1" shrinkToFit="1"/>
    </xf>
    <xf numFmtId="0" fontId="5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" fontId="6" fillId="2" borderId="4" xfId="0" applyNumberFormat="1" applyFont="1" applyFill="1" applyBorder="1" applyAlignment="1">
      <alignment horizontal="right" vertical="top" wrapText="1" shrinkToFit="1"/>
    </xf>
    <xf numFmtId="0" fontId="0" fillId="2" borderId="4" xfId="0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right" vertical="top" wrapText="1" shrinkToFit="1"/>
    </xf>
    <xf numFmtId="0" fontId="0" fillId="2" borderId="7" xfId="0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right" vertical="top" wrapText="1" shrinkToFit="1"/>
    </xf>
    <xf numFmtId="164" fontId="6" fillId="2" borderId="4" xfId="0" applyNumberFormat="1" applyFont="1" applyFill="1" applyBorder="1" applyAlignment="1">
      <alignment horizontal="right" vertical="center" wrapText="1" shrinkToFit="1"/>
    </xf>
    <xf numFmtId="0" fontId="11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wrapText="1"/>
    </xf>
    <xf numFmtId="0" fontId="0" fillId="2" borderId="1" xfId="0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center" wrapText="1"/>
    </xf>
    <xf numFmtId="2" fontId="6" fillId="2" borderId="4" xfId="0" applyNumberFormat="1" applyFont="1" applyFill="1" applyBorder="1" applyAlignment="1">
      <alignment horizontal="left" vertical="top" wrapText="1" shrinkToFit="1"/>
    </xf>
    <xf numFmtId="0" fontId="0" fillId="2" borderId="2" xfId="0" applyFill="1" applyBorder="1" applyAlignment="1">
      <alignment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8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id/AppData/Local/Temp/Apenso%20III%20A%20-%20Composi&#231;&#227;o%20de%20Custos%20Civil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CAO"/>
      <sheetName val="COMP ELETRICA"/>
      <sheetName val="COMP HIDRO"/>
      <sheetName val="PLAN ELETRICA"/>
      <sheetName val="PLAN HIDRO"/>
      <sheetName val="PLAN VENDA GERAL"/>
    </sheetNames>
    <sheetDataSet>
      <sheetData sheetId="0"/>
      <sheetData sheetId="1"/>
      <sheetData sheetId="2"/>
      <sheetData sheetId="3">
        <row r="61">
          <cell r="E61">
            <v>36.93</v>
          </cell>
        </row>
        <row r="63">
          <cell r="E63">
            <v>93.97</v>
          </cell>
        </row>
        <row r="67">
          <cell r="E67">
            <v>20.21</v>
          </cell>
        </row>
        <row r="72">
          <cell r="E72">
            <v>175.32</v>
          </cell>
        </row>
        <row r="76">
          <cell r="E76">
            <v>196.26</v>
          </cell>
        </row>
        <row r="77">
          <cell r="E77">
            <v>102.82</v>
          </cell>
        </row>
        <row r="78">
          <cell r="E78">
            <v>108.55</v>
          </cell>
        </row>
        <row r="79">
          <cell r="E79">
            <v>35.6</v>
          </cell>
        </row>
        <row r="80">
          <cell r="E80">
            <v>70.37</v>
          </cell>
        </row>
        <row r="81">
          <cell r="E81">
            <v>28.18</v>
          </cell>
        </row>
        <row r="82">
          <cell r="E82">
            <v>46.77</v>
          </cell>
        </row>
        <row r="83">
          <cell r="E83">
            <v>38.57</v>
          </cell>
        </row>
        <row r="84">
          <cell r="E84">
            <v>36.92</v>
          </cell>
        </row>
        <row r="85">
          <cell r="E85">
            <v>49.1</v>
          </cell>
        </row>
        <row r="86">
          <cell r="E86">
            <v>82.93</v>
          </cell>
        </row>
        <row r="87">
          <cell r="E87">
            <v>14.19</v>
          </cell>
        </row>
        <row r="116">
          <cell r="E116">
            <v>9.3800000000000008</v>
          </cell>
        </row>
        <row r="117">
          <cell r="E117">
            <v>12.28</v>
          </cell>
        </row>
        <row r="118">
          <cell r="E118">
            <v>17.920000000000002</v>
          </cell>
        </row>
        <row r="119">
          <cell r="E119">
            <v>13.87</v>
          </cell>
        </row>
        <row r="137">
          <cell r="E137">
            <v>89.46</v>
          </cell>
        </row>
        <row r="144">
          <cell r="E144">
            <v>26.89</v>
          </cell>
        </row>
        <row r="145">
          <cell r="E145">
            <v>40.96</v>
          </cell>
        </row>
        <row r="146">
          <cell r="E146">
            <v>25.28</v>
          </cell>
        </row>
        <row r="147">
          <cell r="E147">
            <v>36.76</v>
          </cell>
        </row>
        <row r="148">
          <cell r="E148">
            <v>29.3</v>
          </cell>
        </row>
        <row r="149">
          <cell r="E149">
            <v>69.95</v>
          </cell>
        </row>
        <row r="150">
          <cell r="E150">
            <v>42.89</v>
          </cell>
        </row>
        <row r="151">
          <cell r="E151">
            <v>17.18</v>
          </cell>
        </row>
        <row r="156">
          <cell r="E156">
            <v>395.36</v>
          </cell>
        </row>
        <row r="160">
          <cell r="E160">
            <v>66.03</v>
          </cell>
        </row>
        <row r="213">
          <cell r="E213">
            <v>157.53</v>
          </cell>
        </row>
        <row r="214">
          <cell r="E214">
            <v>147.81</v>
          </cell>
        </row>
        <row r="215">
          <cell r="E215">
            <v>163.30000000000001</v>
          </cell>
        </row>
        <row r="218">
          <cell r="E218">
            <v>100.85</v>
          </cell>
        </row>
        <row r="250">
          <cell r="E250">
            <v>14.01</v>
          </cell>
        </row>
        <row r="252">
          <cell r="E252">
            <v>36.4</v>
          </cell>
        </row>
        <row r="262">
          <cell r="E262">
            <v>25.81</v>
          </cell>
        </row>
        <row r="263">
          <cell r="E263">
            <v>75.39</v>
          </cell>
        </row>
        <row r="273">
          <cell r="E273">
            <v>216.68</v>
          </cell>
        </row>
        <row r="274">
          <cell r="E274">
            <v>491.76</v>
          </cell>
        </row>
        <row r="275">
          <cell r="E275">
            <v>283.97000000000003</v>
          </cell>
        </row>
        <row r="276">
          <cell r="E276">
            <v>88.03</v>
          </cell>
        </row>
        <row r="281">
          <cell r="E281">
            <v>191.49</v>
          </cell>
        </row>
        <row r="294">
          <cell r="E294">
            <v>143.24</v>
          </cell>
        </row>
        <row r="295">
          <cell r="E295">
            <v>335.73</v>
          </cell>
        </row>
        <row r="302">
          <cell r="E302">
            <v>6.21</v>
          </cell>
        </row>
        <row r="305">
          <cell r="E305">
            <v>15.19</v>
          </cell>
        </row>
        <row r="309">
          <cell r="E309">
            <v>24.64</v>
          </cell>
        </row>
        <row r="310">
          <cell r="E310">
            <v>20.49</v>
          </cell>
        </row>
        <row r="311">
          <cell r="E311">
            <v>23.32</v>
          </cell>
        </row>
        <row r="316">
          <cell r="E316">
            <v>14.82</v>
          </cell>
        </row>
        <row r="318">
          <cell r="E318">
            <v>69.84</v>
          </cell>
        </row>
        <row r="320">
          <cell r="E320">
            <v>12.62</v>
          </cell>
        </row>
        <row r="321">
          <cell r="E321">
            <v>15.39</v>
          </cell>
        </row>
        <row r="323">
          <cell r="E323">
            <v>11.61</v>
          </cell>
        </row>
        <row r="324">
          <cell r="E324">
            <v>11.26</v>
          </cell>
        </row>
        <row r="326">
          <cell r="E326">
            <v>237.11</v>
          </cell>
        </row>
        <row r="327">
          <cell r="E327">
            <v>222.78</v>
          </cell>
        </row>
        <row r="335">
          <cell r="E335">
            <v>982.05</v>
          </cell>
        </row>
        <row r="336">
          <cell r="E336">
            <v>1447.3</v>
          </cell>
        </row>
        <row r="337">
          <cell r="E337">
            <v>2261.08</v>
          </cell>
        </row>
        <row r="338">
          <cell r="E338">
            <v>589.91999999999996</v>
          </cell>
        </row>
        <row r="341">
          <cell r="E341">
            <v>132.81</v>
          </cell>
        </row>
        <row r="342">
          <cell r="E342">
            <v>101.45</v>
          </cell>
        </row>
        <row r="345">
          <cell r="E345">
            <v>540.08000000000004</v>
          </cell>
        </row>
        <row r="346">
          <cell r="E346">
            <v>619.41999999999996</v>
          </cell>
        </row>
        <row r="347">
          <cell r="E347">
            <v>1.68</v>
          </cell>
        </row>
        <row r="349">
          <cell r="E349">
            <v>969.52</v>
          </cell>
        </row>
        <row r="350">
          <cell r="E350">
            <v>806.22</v>
          </cell>
        </row>
        <row r="351">
          <cell r="E351">
            <v>19.05</v>
          </cell>
        </row>
        <row r="365">
          <cell r="E365">
            <v>40.78</v>
          </cell>
        </row>
        <row r="369">
          <cell r="E369">
            <v>150</v>
          </cell>
        </row>
        <row r="381">
          <cell r="E381">
            <v>82.96</v>
          </cell>
        </row>
        <row r="382">
          <cell r="E382">
            <v>42.07</v>
          </cell>
        </row>
        <row r="383">
          <cell r="E383">
            <v>42.07</v>
          </cell>
        </row>
        <row r="387">
          <cell r="E387">
            <v>10.52</v>
          </cell>
        </row>
        <row r="389">
          <cell r="E389">
            <v>252.41</v>
          </cell>
        </row>
        <row r="391">
          <cell r="E391">
            <v>336.55</v>
          </cell>
        </row>
        <row r="392">
          <cell r="E392">
            <v>84.14</v>
          </cell>
        </row>
        <row r="396">
          <cell r="E396">
            <v>7.81</v>
          </cell>
        </row>
        <row r="397">
          <cell r="E397">
            <v>7.81</v>
          </cell>
        </row>
        <row r="398">
          <cell r="E398">
            <v>7.81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9"/>
  <sheetViews>
    <sheetView tabSelected="1" topLeftCell="A1297" workbookViewId="0">
      <selection activeCell="S1297" sqref="S1297"/>
    </sheetView>
  </sheetViews>
  <sheetFormatPr defaultRowHeight="15" x14ac:dyDescent="0.25"/>
  <cols>
    <col min="1" max="1" width="14.5703125" style="1" bestFit="1" customWidth="1"/>
    <col min="2" max="2" width="14.140625" style="1" bestFit="1" customWidth="1"/>
    <col min="3" max="3" width="5.140625" style="1" bestFit="1" customWidth="1"/>
    <col min="4" max="4" width="6.5703125" style="1" bestFit="1" customWidth="1"/>
    <col min="5" max="5" width="24.140625" style="1" bestFit="1" customWidth="1"/>
    <col min="6" max="6" width="9.28515625" style="1" bestFit="1" customWidth="1"/>
    <col min="7" max="7" width="5.42578125" style="1" bestFit="1" customWidth="1"/>
    <col min="8" max="8" width="6.5703125" style="1" bestFit="1" customWidth="1"/>
    <col min="9" max="9" width="10.42578125" style="1" hidden="1" customWidth="1"/>
    <col min="10" max="10" width="9.42578125" style="1" hidden="1" customWidth="1"/>
    <col min="11" max="17" width="0" style="1" hidden="1" customWidth="1"/>
    <col min="18" max="16384" width="9.140625" style="1"/>
  </cols>
  <sheetData>
    <row r="1" spans="1:14" ht="21.75" customHeight="1" x14ac:dyDescent="0.25">
      <c r="A1" s="60" t="s">
        <v>0</v>
      </c>
      <c r="B1" s="61"/>
      <c r="C1" s="61"/>
      <c r="D1" s="61"/>
      <c r="E1" s="61"/>
      <c r="F1" s="61"/>
      <c r="G1" s="61"/>
      <c r="H1" s="62"/>
      <c r="J1" s="63" t="s">
        <v>1</v>
      </c>
      <c r="K1" s="64"/>
      <c r="L1" s="2" t="s">
        <v>2</v>
      </c>
      <c r="M1" s="3"/>
      <c r="N1" s="3">
        <v>19.25</v>
      </c>
    </row>
    <row r="2" spans="1:14" ht="22.5" customHeight="1" x14ac:dyDescent="0.25">
      <c r="A2" s="4" t="s">
        <v>3</v>
      </c>
      <c r="B2" s="65" t="s">
        <v>4</v>
      </c>
      <c r="C2" s="66"/>
      <c r="D2" s="66"/>
      <c r="E2" s="66"/>
      <c r="F2" s="66"/>
      <c r="G2" s="66"/>
      <c r="H2" s="67"/>
      <c r="J2" s="63" t="s">
        <v>5</v>
      </c>
      <c r="K2" s="64"/>
      <c r="L2" s="2" t="s">
        <v>2</v>
      </c>
      <c r="M2" s="3"/>
      <c r="N2" s="3">
        <v>14.53</v>
      </c>
    </row>
    <row r="3" spans="1:14" x14ac:dyDescent="0.25">
      <c r="A3" s="5" t="s">
        <v>6</v>
      </c>
      <c r="B3" s="57" t="s">
        <v>7</v>
      </c>
      <c r="C3" s="58"/>
      <c r="D3" s="58"/>
      <c r="E3" s="58"/>
      <c r="F3" s="58"/>
      <c r="G3" s="58"/>
      <c r="H3" s="58"/>
    </row>
    <row r="4" spans="1:14" x14ac:dyDescent="0.25">
      <c r="A4" s="68"/>
      <c r="B4" s="69"/>
      <c r="C4" s="6"/>
      <c r="D4" s="6"/>
      <c r="E4" s="6"/>
      <c r="F4" s="7" t="s">
        <v>8</v>
      </c>
      <c r="G4" s="6"/>
      <c r="H4" s="6"/>
      <c r="J4" s="8">
        <v>1.2722</v>
      </c>
      <c r="K4" s="9">
        <v>7.8759999999999997E-2</v>
      </c>
    </row>
    <row r="5" spans="1:14" x14ac:dyDescent="0.25">
      <c r="A5" s="51"/>
      <c r="B5" s="52"/>
      <c r="C5" s="10"/>
      <c r="D5" s="10"/>
      <c r="E5" s="11" t="s">
        <v>9</v>
      </c>
      <c r="F5" s="11" t="s">
        <v>9</v>
      </c>
      <c r="G5" s="10"/>
      <c r="H5" s="10"/>
    </row>
    <row r="6" spans="1:14" ht="24.75" x14ac:dyDescent="0.25">
      <c r="A6" s="53" t="s">
        <v>10</v>
      </c>
      <c r="B6" s="54"/>
      <c r="C6" s="12" t="s">
        <v>11</v>
      </c>
      <c r="D6" s="12" t="s">
        <v>12</v>
      </c>
      <c r="E6" s="11" t="s">
        <v>13</v>
      </c>
      <c r="F6" s="11" t="s">
        <v>14</v>
      </c>
      <c r="G6" s="11" t="s">
        <v>15</v>
      </c>
      <c r="H6" s="11" t="s">
        <v>16</v>
      </c>
    </row>
    <row r="7" spans="1:14" x14ac:dyDescent="0.25">
      <c r="A7" s="55"/>
      <c r="B7" s="56"/>
      <c r="C7" s="13"/>
      <c r="D7" s="13"/>
      <c r="E7" s="13"/>
      <c r="F7" s="14" t="s">
        <v>17</v>
      </c>
      <c r="G7" s="14" t="s">
        <v>18</v>
      </c>
      <c r="H7" s="14" t="s">
        <v>18</v>
      </c>
    </row>
    <row r="8" spans="1:14" x14ac:dyDescent="0.25">
      <c r="A8" s="57" t="s">
        <v>19</v>
      </c>
      <c r="B8" s="58"/>
      <c r="C8" s="58"/>
      <c r="D8" s="59"/>
      <c r="E8" s="60"/>
      <c r="F8" s="61"/>
      <c r="G8" s="61"/>
      <c r="H8" s="61"/>
    </row>
    <row r="9" spans="1:14" ht="27" customHeight="1" x14ac:dyDescent="0.25">
      <c r="A9" s="57" t="s">
        <v>20</v>
      </c>
      <c r="B9" s="59"/>
      <c r="C9" s="15" t="s">
        <v>21</v>
      </c>
      <c r="D9" s="16">
        <v>1</v>
      </c>
      <c r="E9" s="15" t="s">
        <v>22</v>
      </c>
      <c r="F9" s="15" t="s">
        <v>22</v>
      </c>
      <c r="G9" s="3">
        <f>23.13-2.55</f>
        <v>20.58</v>
      </c>
      <c r="H9" s="3">
        <f>G9*D9</f>
        <v>20.58</v>
      </c>
      <c r="J9" s="17">
        <f>J18-H18</f>
        <v>0</v>
      </c>
    </row>
    <row r="10" spans="1:14" x14ac:dyDescent="0.25">
      <c r="A10" s="72" t="s">
        <v>23</v>
      </c>
      <c r="B10" s="73"/>
      <c r="C10" s="73"/>
      <c r="D10" s="74"/>
      <c r="E10" s="72" t="s">
        <v>23</v>
      </c>
      <c r="F10" s="73"/>
      <c r="G10" s="74"/>
      <c r="H10" s="18">
        <f>SUM(H9)</f>
        <v>20.58</v>
      </c>
    </row>
    <row r="11" spans="1:14" x14ac:dyDescent="0.25">
      <c r="A11" s="57" t="s">
        <v>24</v>
      </c>
      <c r="B11" s="58"/>
      <c r="C11" s="58"/>
      <c r="D11" s="59"/>
      <c r="E11" s="60"/>
      <c r="F11" s="61"/>
      <c r="G11" s="61"/>
      <c r="H11" s="61"/>
    </row>
    <row r="12" spans="1:14" x14ac:dyDescent="0.25">
      <c r="A12" s="57" t="s">
        <v>25</v>
      </c>
      <c r="B12" s="59"/>
      <c r="C12" s="19" t="s">
        <v>2</v>
      </c>
      <c r="D12" s="18">
        <v>0.25</v>
      </c>
      <c r="E12" s="20" t="s">
        <v>26</v>
      </c>
      <c r="F12" s="21">
        <v>88264</v>
      </c>
      <c r="G12" s="18">
        <f>N1</f>
        <v>19.25</v>
      </c>
      <c r="H12" s="18">
        <f>G12*D12</f>
        <v>4.8125</v>
      </c>
    </row>
    <row r="13" spans="1:14" x14ac:dyDescent="0.25">
      <c r="A13" s="57" t="s">
        <v>27</v>
      </c>
      <c r="B13" s="59"/>
      <c r="C13" s="19" t="s">
        <v>2</v>
      </c>
      <c r="D13" s="18">
        <v>0.25</v>
      </c>
      <c r="E13" s="20" t="s">
        <v>26</v>
      </c>
      <c r="F13" s="21">
        <v>88247</v>
      </c>
      <c r="G13" s="18">
        <f>N2</f>
        <v>14.53</v>
      </c>
      <c r="H13" s="18">
        <f>G13*D13</f>
        <v>3.6324999999999998</v>
      </c>
    </row>
    <row r="14" spans="1:14" x14ac:dyDescent="0.25">
      <c r="A14" s="72" t="s">
        <v>23</v>
      </c>
      <c r="B14" s="73"/>
      <c r="C14" s="73"/>
      <c r="D14" s="74"/>
      <c r="E14" s="72" t="s">
        <v>23</v>
      </c>
      <c r="F14" s="73"/>
      <c r="G14" s="74"/>
      <c r="H14" s="18">
        <f>SUM(H12:H13)</f>
        <v>8.4450000000000003</v>
      </c>
    </row>
    <row r="15" spans="1:14" x14ac:dyDescent="0.25">
      <c r="A15" s="57" t="s">
        <v>28</v>
      </c>
      <c r="B15" s="58"/>
      <c r="C15" s="58"/>
      <c r="D15" s="59"/>
      <c r="E15" s="60"/>
      <c r="F15" s="61"/>
      <c r="G15" s="61"/>
      <c r="H15" s="61"/>
    </row>
    <row r="16" spans="1:14" x14ac:dyDescent="0.25">
      <c r="A16" s="60"/>
      <c r="B16" s="62"/>
      <c r="C16" s="22"/>
      <c r="D16" s="22"/>
      <c r="E16" s="22"/>
      <c r="F16" s="22"/>
      <c r="G16" s="22"/>
      <c r="H16" s="22"/>
    </row>
    <row r="17" spans="1:10" x14ac:dyDescent="0.25">
      <c r="A17" s="72" t="s">
        <v>23</v>
      </c>
      <c r="B17" s="73"/>
      <c r="C17" s="73"/>
      <c r="D17" s="74"/>
      <c r="E17" s="72" t="s">
        <v>23</v>
      </c>
      <c r="F17" s="73"/>
      <c r="G17" s="74"/>
      <c r="H17" s="18">
        <v>0</v>
      </c>
    </row>
    <row r="18" spans="1:10" x14ac:dyDescent="0.25">
      <c r="A18" s="57" t="s">
        <v>29</v>
      </c>
      <c r="B18" s="58"/>
      <c r="C18" s="58"/>
      <c r="D18" s="59"/>
      <c r="E18" s="57" t="s">
        <v>29</v>
      </c>
      <c r="F18" s="58"/>
      <c r="G18" s="59"/>
      <c r="H18" s="23">
        <f>SUM(H14,H10)</f>
        <v>29.024999999999999</v>
      </c>
      <c r="J18" s="17">
        <f>SUM(H14,H10)</f>
        <v>29.024999999999999</v>
      </c>
    </row>
    <row r="20" spans="1:10" x14ac:dyDescent="0.25">
      <c r="A20" s="60" t="s">
        <v>0</v>
      </c>
      <c r="B20" s="61"/>
      <c r="C20" s="61"/>
      <c r="D20" s="61"/>
      <c r="E20" s="61"/>
      <c r="F20" s="61"/>
      <c r="G20" s="61"/>
      <c r="H20" s="62"/>
    </row>
    <row r="21" spans="1:10" x14ac:dyDescent="0.25">
      <c r="A21" s="4" t="s">
        <v>3</v>
      </c>
      <c r="B21" s="65" t="s">
        <v>4</v>
      </c>
      <c r="C21" s="66"/>
      <c r="D21" s="66"/>
      <c r="E21" s="66"/>
      <c r="F21" s="66"/>
      <c r="G21" s="66"/>
      <c r="H21" s="67"/>
    </row>
    <row r="22" spans="1:10" x14ac:dyDescent="0.25">
      <c r="A22" s="5" t="s">
        <v>30</v>
      </c>
      <c r="B22" s="65" t="s">
        <v>31</v>
      </c>
      <c r="C22" s="66"/>
      <c r="D22" s="66"/>
      <c r="E22" s="66"/>
      <c r="F22" s="66"/>
      <c r="G22" s="66"/>
      <c r="H22" s="66"/>
    </row>
    <row r="23" spans="1:10" x14ac:dyDescent="0.25">
      <c r="A23" s="70"/>
      <c r="B23" s="71"/>
      <c r="C23" s="24"/>
      <c r="D23" s="24"/>
      <c r="E23" s="24"/>
      <c r="F23" s="24" t="s">
        <v>8</v>
      </c>
      <c r="G23" s="24"/>
      <c r="H23" s="24"/>
    </row>
    <row r="24" spans="1:10" x14ac:dyDescent="0.25">
      <c r="A24" s="51"/>
      <c r="B24" s="52"/>
      <c r="C24" s="10"/>
      <c r="D24" s="10"/>
      <c r="E24" s="11" t="s">
        <v>9</v>
      </c>
      <c r="F24" s="11" t="s">
        <v>9</v>
      </c>
      <c r="G24" s="10"/>
      <c r="H24" s="10"/>
    </row>
    <row r="25" spans="1:10" ht="33" x14ac:dyDescent="0.25">
      <c r="A25" s="75" t="s">
        <v>10</v>
      </c>
      <c r="B25" s="76"/>
      <c r="C25" s="25" t="s">
        <v>11</v>
      </c>
      <c r="D25" s="25" t="s">
        <v>12</v>
      </c>
      <c r="E25" s="26" t="s">
        <v>13</v>
      </c>
      <c r="F25" s="26" t="s">
        <v>32</v>
      </c>
      <c r="G25" s="26" t="s">
        <v>33</v>
      </c>
      <c r="H25" s="26" t="s">
        <v>34</v>
      </c>
    </row>
    <row r="26" spans="1:10" x14ac:dyDescent="0.25">
      <c r="A26" s="57" t="s">
        <v>19</v>
      </c>
      <c r="B26" s="58"/>
      <c r="C26" s="58"/>
      <c r="D26" s="59"/>
      <c r="E26" s="60"/>
      <c r="F26" s="61"/>
      <c r="G26" s="61"/>
      <c r="H26" s="61"/>
    </row>
    <row r="27" spans="1:10" x14ac:dyDescent="0.25">
      <c r="A27" s="57" t="s">
        <v>35</v>
      </c>
      <c r="B27" s="59"/>
      <c r="C27" s="19" t="s">
        <v>21</v>
      </c>
      <c r="D27" s="21">
        <v>1</v>
      </c>
      <c r="E27" s="19" t="s">
        <v>22</v>
      </c>
      <c r="F27" s="19" t="s">
        <v>22</v>
      </c>
      <c r="G27" s="18">
        <f>13.91-2.14</f>
        <v>11.77</v>
      </c>
      <c r="H27" s="18">
        <f>G27*D27</f>
        <v>11.77</v>
      </c>
    </row>
    <row r="28" spans="1:10" x14ac:dyDescent="0.25">
      <c r="A28" s="72" t="s">
        <v>23</v>
      </c>
      <c r="B28" s="73"/>
      <c r="C28" s="73"/>
      <c r="D28" s="74"/>
      <c r="E28" s="72" t="s">
        <v>23</v>
      </c>
      <c r="F28" s="73"/>
      <c r="G28" s="74"/>
      <c r="H28" s="18">
        <f>SUM(H27)</f>
        <v>11.77</v>
      </c>
      <c r="I28" s="17">
        <f>I36-H36</f>
        <v>0</v>
      </c>
    </row>
    <row r="29" spans="1:10" x14ac:dyDescent="0.25">
      <c r="A29" s="57" t="s">
        <v>24</v>
      </c>
      <c r="B29" s="58"/>
      <c r="C29" s="58"/>
      <c r="D29" s="59"/>
      <c r="E29" s="60"/>
      <c r="F29" s="61"/>
      <c r="G29" s="61"/>
      <c r="H29" s="61"/>
    </row>
    <row r="30" spans="1:10" x14ac:dyDescent="0.25">
      <c r="A30" s="57" t="s">
        <v>25</v>
      </c>
      <c r="B30" s="59"/>
      <c r="C30" s="19" t="s">
        <v>2</v>
      </c>
      <c r="D30" s="21">
        <v>1</v>
      </c>
      <c r="E30" s="20"/>
      <c r="F30" s="21">
        <v>88264</v>
      </c>
      <c r="G30" s="18">
        <v>19.25</v>
      </c>
      <c r="H30" s="18">
        <f>G30*D30</f>
        <v>19.25</v>
      </c>
    </row>
    <row r="31" spans="1:10" x14ac:dyDescent="0.25">
      <c r="A31" s="57" t="s">
        <v>27</v>
      </c>
      <c r="B31" s="59"/>
      <c r="C31" s="19" t="s">
        <v>2</v>
      </c>
      <c r="D31" s="21">
        <v>1</v>
      </c>
      <c r="E31" s="20"/>
      <c r="F31" s="21">
        <v>88247</v>
      </c>
      <c r="G31" s="18">
        <v>14.53</v>
      </c>
      <c r="H31" s="18">
        <f>G31*D31</f>
        <v>14.53</v>
      </c>
    </row>
    <row r="32" spans="1:10" x14ac:dyDescent="0.25">
      <c r="A32" s="72" t="s">
        <v>23</v>
      </c>
      <c r="B32" s="73"/>
      <c r="C32" s="73"/>
      <c r="D32" s="74"/>
      <c r="E32" s="72" t="s">
        <v>23</v>
      </c>
      <c r="F32" s="73"/>
      <c r="G32" s="74"/>
      <c r="H32" s="18">
        <f>SUM(H30:H31)</f>
        <v>33.78</v>
      </c>
    </row>
    <row r="33" spans="1:9" x14ac:dyDescent="0.25">
      <c r="A33" s="57" t="s">
        <v>28</v>
      </c>
      <c r="B33" s="58"/>
      <c r="C33" s="58"/>
      <c r="D33" s="59"/>
      <c r="E33" s="60"/>
      <c r="F33" s="61"/>
      <c r="G33" s="61"/>
      <c r="H33" s="61"/>
    </row>
    <row r="34" spans="1:9" x14ac:dyDescent="0.25">
      <c r="A34" s="60"/>
      <c r="B34" s="62"/>
      <c r="C34" s="22"/>
      <c r="D34" s="22"/>
      <c r="E34" s="22"/>
      <c r="F34" s="22"/>
      <c r="G34" s="22"/>
      <c r="H34" s="22"/>
    </row>
    <row r="35" spans="1:9" x14ac:dyDescent="0.25">
      <c r="A35" s="72" t="s">
        <v>23</v>
      </c>
      <c r="B35" s="73"/>
      <c r="C35" s="73"/>
      <c r="D35" s="74"/>
      <c r="E35" s="72" t="s">
        <v>23</v>
      </c>
      <c r="F35" s="73"/>
      <c r="G35" s="74"/>
      <c r="H35" s="18">
        <v>0</v>
      </c>
    </row>
    <row r="36" spans="1:9" x14ac:dyDescent="0.25">
      <c r="A36" s="57" t="s">
        <v>29</v>
      </c>
      <c r="B36" s="58"/>
      <c r="C36" s="58"/>
      <c r="D36" s="59"/>
      <c r="E36" s="57" t="s">
        <v>29</v>
      </c>
      <c r="F36" s="58"/>
      <c r="G36" s="59"/>
      <c r="H36" s="23">
        <f>SUM(H35,H32,H28)</f>
        <v>45.55</v>
      </c>
      <c r="I36" s="17">
        <f>SUM(H32,H28)</f>
        <v>45.55</v>
      </c>
    </row>
    <row r="37" spans="1:9" x14ac:dyDescent="0.25">
      <c r="A37" s="27" t="s">
        <v>36</v>
      </c>
      <c r="B37" s="65" t="s">
        <v>37</v>
      </c>
      <c r="C37" s="66"/>
      <c r="D37" s="66"/>
      <c r="E37" s="66"/>
      <c r="F37" s="66"/>
      <c r="G37" s="66"/>
      <c r="H37" s="66"/>
    </row>
    <row r="38" spans="1:9" x14ac:dyDescent="0.25">
      <c r="A38" s="70"/>
      <c r="B38" s="71"/>
      <c r="C38" s="24"/>
      <c r="D38" s="24"/>
      <c r="E38" s="24"/>
      <c r="F38" s="24" t="s">
        <v>8</v>
      </c>
      <c r="G38" s="24"/>
      <c r="H38" s="24"/>
    </row>
    <row r="39" spans="1:9" x14ac:dyDescent="0.25">
      <c r="A39" s="51"/>
      <c r="B39" s="52"/>
      <c r="C39" s="10"/>
      <c r="D39" s="10"/>
      <c r="E39" s="11" t="s">
        <v>9</v>
      </c>
      <c r="F39" s="11" t="s">
        <v>9</v>
      </c>
      <c r="G39" s="10"/>
      <c r="H39" s="10"/>
    </row>
    <row r="40" spans="1:9" ht="24.75" x14ac:dyDescent="0.25">
      <c r="A40" s="53" t="s">
        <v>10</v>
      </c>
      <c r="B40" s="54"/>
      <c r="C40" s="12" t="s">
        <v>11</v>
      </c>
      <c r="D40" s="12" t="s">
        <v>12</v>
      </c>
      <c r="E40" s="11" t="s">
        <v>13</v>
      </c>
      <c r="F40" s="11" t="s">
        <v>14</v>
      </c>
      <c r="G40" s="11" t="s">
        <v>15</v>
      </c>
      <c r="H40" s="11" t="s">
        <v>16</v>
      </c>
    </row>
    <row r="41" spans="1:9" x14ac:dyDescent="0.25">
      <c r="A41" s="77"/>
      <c r="B41" s="78"/>
      <c r="C41" s="28"/>
      <c r="D41" s="28"/>
      <c r="E41" s="28"/>
      <c r="F41" s="14" t="s">
        <v>17</v>
      </c>
      <c r="G41" s="14" t="s">
        <v>18</v>
      </c>
      <c r="H41" s="14" t="s">
        <v>18</v>
      </c>
    </row>
    <row r="42" spans="1:9" x14ac:dyDescent="0.25">
      <c r="A42" s="57" t="s">
        <v>19</v>
      </c>
      <c r="B42" s="58"/>
      <c r="C42" s="58"/>
      <c r="D42" s="59"/>
      <c r="E42" s="60"/>
      <c r="F42" s="61"/>
      <c r="G42" s="61"/>
      <c r="H42" s="61"/>
    </row>
    <row r="43" spans="1:9" x14ac:dyDescent="0.25">
      <c r="A43" s="57" t="s">
        <v>38</v>
      </c>
      <c r="B43" s="59"/>
      <c r="C43" s="15" t="s">
        <v>21</v>
      </c>
      <c r="D43" s="16">
        <v>1</v>
      </c>
      <c r="E43" s="15" t="s">
        <v>22</v>
      </c>
      <c r="F43" s="15" t="s">
        <v>22</v>
      </c>
      <c r="G43" s="3">
        <f>45.45-5.37</f>
        <v>40.080000000000005</v>
      </c>
      <c r="H43" s="3">
        <f>G43*D43</f>
        <v>40.080000000000005</v>
      </c>
      <c r="I43" s="17">
        <f>H52-I52</f>
        <v>-4.1722999528275295E-3</v>
      </c>
    </row>
    <row r="44" spans="1:9" x14ac:dyDescent="0.25">
      <c r="A44" s="72" t="s">
        <v>23</v>
      </c>
      <c r="B44" s="73"/>
      <c r="C44" s="73"/>
      <c r="D44" s="74"/>
      <c r="E44" s="72" t="s">
        <v>23</v>
      </c>
      <c r="F44" s="73"/>
      <c r="G44" s="74"/>
      <c r="H44" s="18">
        <f>SUM(H43)</f>
        <v>40.080000000000005</v>
      </c>
    </row>
    <row r="45" spans="1:9" x14ac:dyDescent="0.25">
      <c r="A45" s="57" t="s">
        <v>24</v>
      </c>
      <c r="B45" s="58"/>
      <c r="C45" s="58"/>
      <c r="D45" s="59"/>
      <c r="E45" s="60"/>
      <c r="F45" s="61"/>
      <c r="G45" s="61"/>
      <c r="H45" s="61"/>
    </row>
    <row r="46" spans="1:9" x14ac:dyDescent="0.25">
      <c r="A46" s="57" t="s">
        <v>25</v>
      </c>
      <c r="B46" s="59"/>
      <c r="C46" s="19" t="s">
        <v>2</v>
      </c>
      <c r="D46" s="21">
        <v>1</v>
      </c>
      <c r="E46" s="20"/>
      <c r="F46" s="21">
        <v>88264</v>
      </c>
      <c r="G46" s="18">
        <v>19.25</v>
      </c>
      <c r="H46" s="18">
        <f>G46*D46</f>
        <v>19.25</v>
      </c>
    </row>
    <row r="47" spans="1:9" x14ac:dyDescent="0.25">
      <c r="A47" s="57" t="s">
        <v>27</v>
      </c>
      <c r="B47" s="59"/>
      <c r="C47" s="19" t="s">
        <v>2</v>
      </c>
      <c r="D47" s="21">
        <v>1</v>
      </c>
      <c r="E47" s="20"/>
      <c r="F47" s="21">
        <v>88247</v>
      </c>
      <c r="G47" s="18">
        <v>14.53</v>
      </c>
      <c r="H47" s="18">
        <f>G47*D47</f>
        <v>14.53</v>
      </c>
    </row>
    <row r="48" spans="1:9" x14ac:dyDescent="0.25">
      <c r="A48" s="72" t="s">
        <v>23</v>
      </c>
      <c r="B48" s="73"/>
      <c r="C48" s="73"/>
      <c r="D48" s="74"/>
      <c r="E48" s="72" t="s">
        <v>23</v>
      </c>
      <c r="F48" s="73"/>
      <c r="G48" s="74"/>
      <c r="H48" s="18">
        <f>SUM(H46:H47)</f>
        <v>33.78</v>
      </c>
    </row>
    <row r="49" spans="1:9" x14ac:dyDescent="0.25">
      <c r="A49" s="57" t="s">
        <v>28</v>
      </c>
      <c r="B49" s="58"/>
      <c r="C49" s="58"/>
      <c r="D49" s="59"/>
      <c r="E49" s="60"/>
      <c r="F49" s="61"/>
      <c r="G49" s="61"/>
      <c r="H49" s="61"/>
    </row>
    <row r="50" spans="1:9" x14ac:dyDescent="0.25">
      <c r="A50" s="60"/>
      <c r="B50" s="62"/>
      <c r="C50" s="22"/>
      <c r="D50" s="22"/>
      <c r="E50" s="22"/>
      <c r="F50" s="22"/>
      <c r="G50" s="22"/>
      <c r="H50" s="22"/>
    </row>
    <row r="51" spans="1:9" x14ac:dyDescent="0.25">
      <c r="A51" s="72" t="s">
        <v>23</v>
      </c>
      <c r="B51" s="73"/>
      <c r="C51" s="73"/>
      <c r="D51" s="74"/>
      <c r="E51" s="72" t="s">
        <v>23</v>
      </c>
      <c r="F51" s="73"/>
      <c r="G51" s="74"/>
      <c r="H51" s="18">
        <v>0</v>
      </c>
    </row>
    <row r="52" spans="1:9" x14ac:dyDescent="0.25">
      <c r="A52" s="57" t="s">
        <v>29</v>
      </c>
      <c r="B52" s="58"/>
      <c r="C52" s="58"/>
      <c r="D52" s="59"/>
      <c r="E52" s="57" t="s">
        <v>29</v>
      </c>
      <c r="F52" s="58"/>
      <c r="G52" s="59"/>
      <c r="H52" s="23">
        <f>SUM(H48,H44)</f>
        <v>73.860000000000014</v>
      </c>
      <c r="I52" s="1">
        <f>'[1]PLAN ELETRICA'!E63/J4</f>
        <v>73.864172299952841</v>
      </c>
    </row>
    <row r="54" spans="1:9" x14ac:dyDescent="0.25">
      <c r="A54" s="60" t="s">
        <v>0</v>
      </c>
      <c r="B54" s="61"/>
      <c r="C54" s="61"/>
      <c r="D54" s="61"/>
      <c r="E54" s="61"/>
      <c r="F54" s="61"/>
      <c r="G54" s="61"/>
      <c r="H54" s="62"/>
    </row>
    <row r="55" spans="1:9" x14ac:dyDescent="0.25">
      <c r="A55" s="4" t="s">
        <v>3</v>
      </c>
      <c r="B55" s="65" t="s">
        <v>4</v>
      </c>
      <c r="C55" s="66"/>
      <c r="D55" s="66"/>
      <c r="E55" s="66"/>
      <c r="F55" s="66"/>
      <c r="G55" s="66"/>
      <c r="H55" s="67"/>
    </row>
    <row r="56" spans="1:9" x14ac:dyDescent="0.25">
      <c r="A56" s="27" t="s">
        <v>39</v>
      </c>
      <c r="B56" s="65" t="s">
        <v>40</v>
      </c>
      <c r="C56" s="66"/>
      <c r="D56" s="66"/>
      <c r="E56" s="66"/>
      <c r="F56" s="66"/>
      <c r="G56" s="66"/>
      <c r="H56" s="66"/>
    </row>
    <row r="57" spans="1:9" x14ac:dyDescent="0.25">
      <c r="A57" s="70"/>
      <c r="B57" s="71"/>
      <c r="C57" s="24"/>
      <c r="D57" s="24"/>
      <c r="E57" s="24"/>
      <c r="F57" s="24" t="s">
        <v>8</v>
      </c>
      <c r="G57" s="24"/>
      <c r="H57" s="24"/>
    </row>
    <row r="58" spans="1:9" x14ac:dyDescent="0.25">
      <c r="A58" s="51"/>
      <c r="B58" s="52"/>
      <c r="C58" s="10"/>
      <c r="D58" s="10"/>
      <c r="E58" s="11" t="s">
        <v>9</v>
      </c>
      <c r="F58" s="11" t="s">
        <v>9</v>
      </c>
      <c r="G58" s="10"/>
      <c r="H58" s="10"/>
    </row>
    <row r="59" spans="1:9" ht="33" x14ac:dyDescent="0.25">
      <c r="A59" s="75" t="s">
        <v>10</v>
      </c>
      <c r="B59" s="76"/>
      <c r="C59" s="25" t="s">
        <v>11</v>
      </c>
      <c r="D59" s="25" t="s">
        <v>12</v>
      </c>
      <c r="E59" s="26" t="s">
        <v>13</v>
      </c>
      <c r="F59" s="26" t="s">
        <v>32</v>
      </c>
      <c r="G59" s="26" t="s">
        <v>33</v>
      </c>
      <c r="H59" s="26" t="s">
        <v>34</v>
      </c>
    </row>
    <row r="60" spans="1:9" x14ac:dyDescent="0.25">
      <c r="A60" s="57" t="s">
        <v>19</v>
      </c>
      <c r="B60" s="58"/>
      <c r="C60" s="58"/>
      <c r="D60" s="59"/>
      <c r="E60" s="60"/>
      <c r="F60" s="61"/>
      <c r="G60" s="61"/>
      <c r="H60" s="61"/>
    </row>
    <row r="61" spans="1:9" x14ac:dyDescent="0.25">
      <c r="A61" s="57" t="s">
        <v>41</v>
      </c>
      <c r="B61" s="59"/>
      <c r="C61" s="15" t="s">
        <v>21</v>
      </c>
      <c r="D61" s="16">
        <v>1</v>
      </c>
      <c r="E61" s="15" t="s">
        <v>22</v>
      </c>
      <c r="F61" s="15" t="s">
        <v>22</v>
      </c>
      <c r="G61" s="3">
        <f>11.91-1.33</f>
        <v>10.58</v>
      </c>
      <c r="H61" s="3">
        <f>G61*D61</f>
        <v>10.58</v>
      </c>
      <c r="I61" s="17">
        <f>H70-I70</f>
        <v>-2.8670020437058241E-3</v>
      </c>
    </row>
    <row r="62" spans="1:9" x14ac:dyDescent="0.25">
      <c r="A62" s="72" t="s">
        <v>23</v>
      </c>
      <c r="B62" s="73"/>
      <c r="C62" s="73"/>
      <c r="D62" s="74"/>
      <c r="E62" s="72" t="s">
        <v>23</v>
      </c>
      <c r="F62" s="73"/>
      <c r="G62" s="74"/>
      <c r="H62" s="18">
        <f>SUM(H61)</f>
        <v>10.58</v>
      </c>
    </row>
    <row r="63" spans="1:9" x14ac:dyDescent="0.25">
      <c r="A63" s="57" t="s">
        <v>24</v>
      </c>
      <c r="B63" s="58"/>
      <c r="C63" s="58"/>
      <c r="D63" s="59"/>
      <c r="E63" s="60"/>
      <c r="F63" s="61"/>
      <c r="G63" s="61"/>
      <c r="H63" s="61"/>
    </row>
    <row r="64" spans="1:9" x14ac:dyDescent="0.25">
      <c r="A64" s="57" t="s">
        <v>25</v>
      </c>
      <c r="B64" s="59"/>
      <c r="C64" s="19" t="s">
        <v>2</v>
      </c>
      <c r="D64" s="29">
        <v>0.2</v>
      </c>
      <c r="E64" s="20"/>
      <c r="F64" s="21">
        <v>88264</v>
      </c>
      <c r="G64" s="18">
        <v>19.25</v>
      </c>
      <c r="H64" s="18">
        <f>G64*D64</f>
        <v>3.85</v>
      </c>
    </row>
    <row r="65" spans="1:9" x14ac:dyDescent="0.25">
      <c r="A65" s="57" t="s">
        <v>27</v>
      </c>
      <c r="B65" s="59"/>
      <c r="C65" s="19" t="s">
        <v>2</v>
      </c>
      <c r="D65" s="29">
        <v>0.1</v>
      </c>
      <c r="E65" s="20"/>
      <c r="F65" s="21">
        <v>88247</v>
      </c>
      <c r="G65" s="18">
        <v>14.53</v>
      </c>
      <c r="H65" s="18">
        <f>G65*D65</f>
        <v>1.4530000000000001</v>
      </c>
    </row>
    <row r="66" spans="1:9" x14ac:dyDescent="0.25">
      <c r="A66" s="72" t="s">
        <v>23</v>
      </c>
      <c r="B66" s="73"/>
      <c r="C66" s="73"/>
      <c r="D66" s="74"/>
      <c r="E66" s="72" t="s">
        <v>23</v>
      </c>
      <c r="F66" s="73"/>
      <c r="G66" s="74"/>
      <c r="H66" s="18">
        <f>SUM(H64:H65)</f>
        <v>5.3029999999999999</v>
      </c>
    </row>
    <row r="67" spans="1:9" x14ac:dyDescent="0.25">
      <c r="A67" s="57" t="s">
        <v>28</v>
      </c>
      <c r="B67" s="58"/>
      <c r="C67" s="58"/>
      <c r="D67" s="59"/>
      <c r="E67" s="60"/>
      <c r="F67" s="61"/>
      <c r="G67" s="61"/>
      <c r="H67" s="61"/>
    </row>
    <row r="68" spans="1:9" x14ac:dyDescent="0.25">
      <c r="A68" s="60"/>
      <c r="B68" s="62"/>
      <c r="C68" s="22"/>
      <c r="D68" s="22"/>
      <c r="E68" s="22"/>
      <c r="F68" s="22"/>
      <c r="G68" s="22"/>
      <c r="H68" s="22"/>
    </row>
    <row r="69" spans="1:9" x14ac:dyDescent="0.25">
      <c r="A69" s="72" t="s">
        <v>23</v>
      </c>
      <c r="B69" s="73"/>
      <c r="C69" s="73"/>
      <c r="D69" s="74"/>
      <c r="E69" s="72" t="s">
        <v>23</v>
      </c>
      <c r="F69" s="73"/>
      <c r="G69" s="74"/>
      <c r="H69" s="18">
        <v>0</v>
      </c>
    </row>
    <row r="70" spans="1:9" x14ac:dyDescent="0.25">
      <c r="A70" s="57" t="s">
        <v>29</v>
      </c>
      <c r="B70" s="58"/>
      <c r="C70" s="58"/>
      <c r="D70" s="59"/>
      <c r="E70" s="57" t="s">
        <v>29</v>
      </c>
      <c r="F70" s="58"/>
      <c r="G70" s="59"/>
      <c r="H70" s="23">
        <f>SUM(H69,H66,H62)</f>
        <v>15.882999999999999</v>
      </c>
      <c r="I70" s="1">
        <f>'[1]PLAN ELETRICA'!E67/J4</f>
        <v>15.885867002043705</v>
      </c>
    </row>
    <row r="71" spans="1:9" x14ac:dyDescent="0.25">
      <c r="A71" s="27" t="s">
        <v>42</v>
      </c>
      <c r="B71" s="65" t="s">
        <v>43</v>
      </c>
      <c r="C71" s="66"/>
      <c r="D71" s="66"/>
      <c r="E71" s="66"/>
      <c r="F71" s="66"/>
      <c r="G71" s="66"/>
      <c r="H71" s="66"/>
    </row>
    <row r="72" spans="1:9" x14ac:dyDescent="0.25">
      <c r="A72" s="70"/>
      <c r="B72" s="71"/>
      <c r="C72" s="24"/>
      <c r="D72" s="24"/>
      <c r="E72" s="79" t="s">
        <v>44</v>
      </c>
      <c r="F72" s="24" t="s">
        <v>8</v>
      </c>
      <c r="G72" s="24"/>
      <c r="H72" s="24"/>
    </row>
    <row r="73" spans="1:9" ht="33" x14ac:dyDescent="0.25">
      <c r="A73" s="75" t="s">
        <v>10</v>
      </c>
      <c r="B73" s="76"/>
      <c r="C73" s="25" t="s">
        <v>11</v>
      </c>
      <c r="D73" s="25" t="s">
        <v>12</v>
      </c>
      <c r="E73" s="80"/>
      <c r="F73" s="26" t="s">
        <v>45</v>
      </c>
      <c r="G73" s="26" t="s">
        <v>33</v>
      </c>
      <c r="H73" s="26" t="s">
        <v>34</v>
      </c>
    </row>
    <row r="74" spans="1:9" x14ac:dyDescent="0.25">
      <c r="A74" s="57" t="s">
        <v>19</v>
      </c>
      <c r="B74" s="58"/>
      <c r="C74" s="58"/>
      <c r="D74" s="59"/>
      <c r="E74" s="60"/>
      <c r="F74" s="61"/>
      <c r="G74" s="61"/>
      <c r="H74" s="61"/>
    </row>
    <row r="75" spans="1:9" x14ac:dyDescent="0.25">
      <c r="A75" s="57" t="s">
        <v>46</v>
      </c>
      <c r="B75" s="59"/>
      <c r="C75" s="15" t="s">
        <v>47</v>
      </c>
      <c r="D75" s="30">
        <v>1.1000000000000001</v>
      </c>
      <c r="E75" s="15" t="s">
        <v>22</v>
      </c>
      <c r="F75" s="15" t="s">
        <v>22</v>
      </c>
      <c r="G75" s="3">
        <v>117.6</v>
      </c>
      <c r="H75" s="3">
        <f>G75*D75</f>
        <v>129.36000000000001</v>
      </c>
    </row>
    <row r="76" spans="1:9" x14ac:dyDescent="0.25">
      <c r="A76" s="72" t="s">
        <v>23</v>
      </c>
      <c r="B76" s="73"/>
      <c r="C76" s="73"/>
      <c r="D76" s="74"/>
      <c r="E76" s="72" t="s">
        <v>23</v>
      </c>
      <c r="F76" s="73"/>
      <c r="G76" s="74"/>
      <c r="H76" s="18">
        <f>SUM(H75)</f>
        <v>129.36000000000001</v>
      </c>
      <c r="I76" s="17">
        <f>H84-I84</f>
        <v>-3.52067285015778E-3</v>
      </c>
    </row>
    <row r="77" spans="1:9" x14ac:dyDescent="0.25">
      <c r="A77" s="57" t="s">
        <v>24</v>
      </c>
      <c r="B77" s="58"/>
      <c r="C77" s="58"/>
      <c r="D77" s="59"/>
      <c r="E77" s="60"/>
      <c r="F77" s="61"/>
      <c r="G77" s="61"/>
      <c r="H77" s="61"/>
    </row>
    <row r="78" spans="1:9" x14ac:dyDescent="0.25">
      <c r="A78" s="57" t="s">
        <v>25</v>
      </c>
      <c r="B78" s="59"/>
      <c r="C78" s="19" t="s">
        <v>2</v>
      </c>
      <c r="D78" s="18">
        <v>0.25</v>
      </c>
      <c r="E78" s="20"/>
      <c r="F78" s="21">
        <v>88264</v>
      </c>
      <c r="G78" s="18">
        <v>19.25</v>
      </c>
      <c r="H78" s="18">
        <f>G78*D78</f>
        <v>4.8125</v>
      </c>
    </row>
    <row r="79" spans="1:9" x14ac:dyDescent="0.25">
      <c r="A79" s="57" t="s">
        <v>27</v>
      </c>
      <c r="B79" s="59"/>
      <c r="C79" s="19" t="s">
        <v>2</v>
      </c>
      <c r="D79" s="18">
        <v>0.25</v>
      </c>
      <c r="E79" s="20"/>
      <c r="F79" s="21">
        <v>88247</v>
      </c>
      <c r="G79" s="18">
        <v>14.53</v>
      </c>
      <c r="H79" s="18">
        <f>G79*D79</f>
        <v>3.6324999999999998</v>
      </c>
    </row>
    <row r="80" spans="1:9" x14ac:dyDescent="0.25">
      <c r="A80" s="72" t="s">
        <v>23</v>
      </c>
      <c r="B80" s="73"/>
      <c r="C80" s="73"/>
      <c r="D80" s="74"/>
      <c r="E80" s="72" t="s">
        <v>23</v>
      </c>
      <c r="F80" s="73"/>
      <c r="G80" s="74"/>
      <c r="H80" s="18">
        <f>SUM(H78:H79)</f>
        <v>8.4450000000000003</v>
      </c>
    </row>
    <row r="81" spans="1:9" x14ac:dyDescent="0.25">
      <c r="A81" s="57" t="s">
        <v>28</v>
      </c>
      <c r="B81" s="58"/>
      <c r="C81" s="58"/>
      <c r="D81" s="59"/>
      <c r="E81" s="60"/>
      <c r="F81" s="61"/>
      <c r="G81" s="61"/>
      <c r="H81" s="61"/>
    </row>
    <row r="82" spans="1:9" x14ac:dyDescent="0.25">
      <c r="A82" s="60"/>
      <c r="B82" s="62"/>
      <c r="C82" s="22"/>
      <c r="D82" s="22"/>
      <c r="E82" s="22"/>
      <c r="F82" s="22"/>
      <c r="G82" s="22"/>
      <c r="H82" s="22"/>
    </row>
    <row r="83" spans="1:9" x14ac:dyDescent="0.25">
      <c r="A83" s="72" t="s">
        <v>23</v>
      </c>
      <c r="B83" s="73"/>
      <c r="C83" s="73"/>
      <c r="D83" s="74"/>
      <c r="E83" s="72" t="s">
        <v>23</v>
      </c>
      <c r="F83" s="73"/>
      <c r="G83" s="74"/>
      <c r="H83" s="18">
        <v>0</v>
      </c>
    </row>
    <row r="84" spans="1:9" x14ac:dyDescent="0.25">
      <c r="A84" s="57" t="s">
        <v>29</v>
      </c>
      <c r="B84" s="58"/>
      <c r="C84" s="58"/>
      <c r="D84" s="59"/>
      <c r="E84" s="57" t="s">
        <v>29</v>
      </c>
      <c r="F84" s="58"/>
      <c r="G84" s="59"/>
      <c r="H84" s="23">
        <f>SUM(H80,H76)</f>
        <v>137.80500000000001</v>
      </c>
      <c r="I84" s="1">
        <f>'[1]PLAN ELETRICA'!E72/J4</f>
        <v>137.80852067285016</v>
      </c>
    </row>
    <row r="86" spans="1:9" x14ac:dyDescent="0.25">
      <c r="A86" s="60" t="s">
        <v>0</v>
      </c>
      <c r="B86" s="61"/>
      <c r="C86" s="61"/>
      <c r="D86" s="61"/>
      <c r="E86" s="61"/>
      <c r="F86" s="61"/>
      <c r="G86" s="61"/>
      <c r="H86" s="62"/>
    </row>
    <row r="87" spans="1:9" x14ac:dyDescent="0.25">
      <c r="A87" s="4" t="s">
        <v>3</v>
      </c>
      <c r="B87" s="65" t="s">
        <v>4</v>
      </c>
      <c r="C87" s="66"/>
      <c r="D87" s="66"/>
      <c r="E87" s="66"/>
      <c r="F87" s="66"/>
      <c r="G87" s="66"/>
      <c r="H87" s="67"/>
    </row>
    <row r="88" spans="1:9" x14ac:dyDescent="0.25">
      <c r="A88" s="27" t="s">
        <v>48</v>
      </c>
      <c r="B88" s="65" t="s">
        <v>49</v>
      </c>
      <c r="C88" s="66"/>
      <c r="D88" s="66"/>
      <c r="E88" s="66"/>
      <c r="F88" s="66"/>
      <c r="G88" s="66"/>
      <c r="H88" s="66"/>
    </row>
    <row r="89" spans="1:9" x14ac:dyDescent="0.25">
      <c r="A89" s="70"/>
      <c r="B89" s="71"/>
      <c r="C89" s="24"/>
      <c r="D89" s="24"/>
      <c r="E89" s="24"/>
      <c r="F89" s="24" t="s">
        <v>8</v>
      </c>
      <c r="G89" s="24"/>
      <c r="H89" s="24"/>
    </row>
    <row r="90" spans="1:9" x14ac:dyDescent="0.25">
      <c r="A90" s="51"/>
      <c r="B90" s="52"/>
      <c r="C90" s="10"/>
      <c r="D90" s="10"/>
      <c r="E90" s="11" t="s">
        <v>9</v>
      </c>
      <c r="F90" s="11" t="s">
        <v>9</v>
      </c>
      <c r="G90" s="10"/>
      <c r="H90" s="10"/>
    </row>
    <row r="91" spans="1:9" ht="33" x14ac:dyDescent="0.25">
      <c r="A91" s="75" t="s">
        <v>10</v>
      </c>
      <c r="B91" s="76"/>
      <c r="C91" s="25" t="s">
        <v>11</v>
      </c>
      <c r="D91" s="25" t="s">
        <v>12</v>
      </c>
      <c r="E91" s="26" t="s">
        <v>13</v>
      </c>
      <c r="F91" s="26" t="s">
        <v>32</v>
      </c>
      <c r="G91" s="26" t="s">
        <v>33</v>
      </c>
      <c r="H91" s="26" t="s">
        <v>34</v>
      </c>
    </row>
    <row r="92" spans="1:9" x14ac:dyDescent="0.25">
      <c r="A92" s="57" t="s">
        <v>19</v>
      </c>
      <c r="B92" s="58"/>
      <c r="C92" s="58"/>
      <c r="D92" s="59"/>
      <c r="E92" s="60"/>
      <c r="F92" s="61"/>
      <c r="G92" s="61"/>
      <c r="H92" s="61"/>
    </row>
    <row r="93" spans="1:9" x14ac:dyDescent="0.25">
      <c r="A93" s="57" t="s">
        <v>50</v>
      </c>
      <c r="B93" s="59"/>
      <c r="C93" s="15" t="s">
        <v>47</v>
      </c>
      <c r="D93" s="16">
        <v>1</v>
      </c>
      <c r="E93" s="15" t="s">
        <v>22</v>
      </c>
      <c r="F93" s="15" t="s">
        <v>22</v>
      </c>
      <c r="G93" s="3">
        <f>162.66-16.84</f>
        <v>145.82</v>
      </c>
      <c r="H93" s="3">
        <f>G93*D93</f>
        <v>145.82</v>
      </c>
    </row>
    <row r="94" spans="1:9" x14ac:dyDescent="0.25">
      <c r="A94" s="72" t="s">
        <v>23</v>
      </c>
      <c r="B94" s="73"/>
      <c r="C94" s="73"/>
      <c r="D94" s="74"/>
      <c r="E94" s="72" t="s">
        <v>23</v>
      </c>
      <c r="F94" s="73"/>
      <c r="G94" s="74"/>
      <c r="H94" s="18">
        <f>SUM(H93)</f>
        <v>145.82</v>
      </c>
      <c r="I94" s="17">
        <f>H102-I102</f>
        <v>-3.196824398685294E-3</v>
      </c>
    </row>
    <row r="95" spans="1:9" x14ac:dyDescent="0.25">
      <c r="A95" s="57" t="s">
        <v>24</v>
      </c>
      <c r="B95" s="58"/>
      <c r="C95" s="58"/>
      <c r="D95" s="59"/>
      <c r="E95" s="60"/>
      <c r="F95" s="61"/>
      <c r="G95" s="61"/>
      <c r="H95" s="61"/>
    </row>
    <row r="96" spans="1:9" x14ac:dyDescent="0.25">
      <c r="A96" s="57" t="s">
        <v>25</v>
      </c>
      <c r="B96" s="59"/>
      <c r="C96" s="19" t="s">
        <v>2</v>
      </c>
      <c r="D96" s="18">
        <v>0.25</v>
      </c>
      <c r="E96" s="20"/>
      <c r="F96" s="21">
        <v>88264</v>
      </c>
      <c r="G96" s="18">
        <v>19.25</v>
      </c>
      <c r="H96" s="18">
        <f>G96*D96</f>
        <v>4.8125</v>
      </c>
    </row>
    <row r="97" spans="1:9" x14ac:dyDescent="0.25">
      <c r="A97" s="57" t="s">
        <v>27</v>
      </c>
      <c r="B97" s="59"/>
      <c r="C97" s="19" t="s">
        <v>2</v>
      </c>
      <c r="D97" s="18">
        <v>0.25</v>
      </c>
      <c r="E97" s="20"/>
      <c r="F97" s="21">
        <v>88247</v>
      </c>
      <c r="G97" s="18">
        <v>14.53</v>
      </c>
      <c r="H97" s="18">
        <f>G97*D97</f>
        <v>3.6324999999999998</v>
      </c>
    </row>
    <row r="98" spans="1:9" x14ac:dyDescent="0.25">
      <c r="A98" s="72" t="s">
        <v>23</v>
      </c>
      <c r="B98" s="73"/>
      <c r="C98" s="73"/>
      <c r="D98" s="74"/>
      <c r="E98" s="72" t="s">
        <v>23</v>
      </c>
      <c r="F98" s="73"/>
      <c r="G98" s="74"/>
      <c r="H98" s="18">
        <f>SUM(H96:H97)</f>
        <v>8.4450000000000003</v>
      </c>
    </row>
    <row r="99" spans="1:9" x14ac:dyDescent="0.25">
      <c r="A99" s="57" t="s">
        <v>28</v>
      </c>
      <c r="B99" s="58"/>
      <c r="C99" s="58"/>
      <c r="D99" s="59"/>
      <c r="E99" s="60"/>
      <c r="F99" s="61"/>
      <c r="G99" s="61"/>
      <c r="H99" s="61"/>
    </row>
    <row r="100" spans="1:9" x14ac:dyDescent="0.25">
      <c r="A100" s="60"/>
      <c r="B100" s="62"/>
      <c r="C100" s="22"/>
      <c r="D100" s="22"/>
      <c r="E100" s="22"/>
      <c r="F100" s="22"/>
      <c r="G100" s="22"/>
      <c r="H100" s="22"/>
    </row>
    <row r="101" spans="1:9" x14ac:dyDescent="0.25">
      <c r="A101" s="72" t="s">
        <v>23</v>
      </c>
      <c r="B101" s="73"/>
      <c r="C101" s="73"/>
      <c r="D101" s="74"/>
      <c r="E101" s="72" t="s">
        <v>23</v>
      </c>
      <c r="F101" s="73"/>
      <c r="G101" s="74"/>
      <c r="H101" s="18">
        <v>0</v>
      </c>
    </row>
    <row r="102" spans="1:9" x14ac:dyDescent="0.25">
      <c r="A102" s="57" t="s">
        <v>29</v>
      </c>
      <c r="B102" s="58"/>
      <c r="C102" s="58"/>
      <c r="D102" s="59"/>
      <c r="E102" s="57" t="s">
        <v>29</v>
      </c>
      <c r="F102" s="58"/>
      <c r="G102" s="59"/>
      <c r="H102" s="23">
        <f>SUM(H101,H98,H94)</f>
        <v>154.26499999999999</v>
      </c>
      <c r="I102" s="1">
        <f>'[1]PLAN ELETRICA'!E76/J4</f>
        <v>154.26819682439867</v>
      </c>
    </row>
    <row r="103" spans="1:9" x14ac:dyDescent="0.25">
      <c r="A103" s="27" t="s">
        <v>51</v>
      </c>
      <c r="B103" s="57" t="s">
        <v>52</v>
      </c>
      <c r="C103" s="58"/>
      <c r="D103" s="58"/>
      <c r="E103" s="58"/>
      <c r="F103" s="58"/>
      <c r="G103" s="58"/>
      <c r="H103" s="58"/>
    </row>
    <row r="104" spans="1:9" x14ac:dyDescent="0.25">
      <c r="A104" s="70"/>
      <c r="B104" s="71"/>
      <c r="C104" s="24"/>
      <c r="D104" s="24"/>
      <c r="E104" s="24"/>
      <c r="F104" s="24" t="s">
        <v>8</v>
      </c>
      <c r="G104" s="24"/>
      <c r="H104" s="24"/>
    </row>
    <row r="105" spans="1:9" x14ac:dyDescent="0.25">
      <c r="A105" s="51"/>
      <c r="B105" s="52"/>
      <c r="C105" s="10"/>
      <c r="D105" s="10"/>
      <c r="E105" s="11" t="s">
        <v>9</v>
      </c>
      <c r="F105" s="11" t="s">
        <v>9</v>
      </c>
      <c r="G105" s="10"/>
      <c r="H105" s="10"/>
    </row>
    <row r="106" spans="1:9" ht="33" x14ac:dyDescent="0.25">
      <c r="A106" s="75" t="s">
        <v>10</v>
      </c>
      <c r="B106" s="76"/>
      <c r="C106" s="25" t="s">
        <v>11</v>
      </c>
      <c r="D106" s="25" t="s">
        <v>12</v>
      </c>
      <c r="E106" s="26" t="s">
        <v>13</v>
      </c>
      <c r="F106" s="26" t="s">
        <v>32</v>
      </c>
      <c r="G106" s="26" t="s">
        <v>33</v>
      </c>
      <c r="H106" s="26" t="s">
        <v>34</v>
      </c>
    </row>
    <row r="107" spans="1:9" x14ac:dyDescent="0.25">
      <c r="A107" s="57" t="s">
        <v>19</v>
      </c>
      <c r="B107" s="58"/>
      <c r="C107" s="58"/>
      <c r="D107" s="59"/>
      <c r="E107" s="60"/>
      <c r="F107" s="61"/>
      <c r="G107" s="61"/>
      <c r="H107" s="61"/>
    </row>
    <row r="108" spans="1:9" x14ac:dyDescent="0.25">
      <c r="A108" s="57" t="s">
        <v>53</v>
      </c>
      <c r="B108" s="59"/>
      <c r="C108" s="15" t="s">
        <v>47</v>
      </c>
      <c r="D108" s="16">
        <v>1</v>
      </c>
      <c r="E108" s="15" t="s">
        <v>22</v>
      </c>
      <c r="F108" s="15" t="s">
        <v>22</v>
      </c>
      <c r="G108" s="3">
        <v>72.37</v>
      </c>
      <c r="H108" s="3">
        <f>G108*D108</f>
        <v>72.37</v>
      </c>
    </row>
    <row r="109" spans="1:9" x14ac:dyDescent="0.25">
      <c r="A109" s="72" t="s">
        <v>23</v>
      </c>
      <c r="B109" s="73"/>
      <c r="C109" s="73"/>
      <c r="D109" s="74"/>
      <c r="E109" s="72" t="s">
        <v>23</v>
      </c>
      <c r="F109" s="73"/>
      <c r="G109" s="74"/>
      <c r="H109" s="18">
        <f>SUM(H108)</f>
        <v>72.37</v>
      </c>
      <c r="I109" s="17">
        <f>H117-I117</f>
        <v>-5.6256877849421016E-3</v>
      </c>
    </row>
    <row r="110" spans="1:9" x14ac:dyDescent="0.25">
      <c r="A110" s="57" t="s">
        <v>24</v>
      </c>
      <c r="B110" s="58"/>
      <c r="C110" s="58"/>
      <c r="D110" s="59"/>
      <c r="E110" s="60"/>
      <c r="F110" s="61"/>
      <c r="G110" s="61"/>
      <c r="H110" s="61"/>
    </row>
    <row r="111" spans="1:9" x14ac:dyDescent="0.25">
      <c r="A111" s="57" t="s">
        <v>25</v>
      </c>
      <c r="B111" s="59"/>
      <c r="C111" s="19" t="s">
        <v>2</v>
      </c>
      <c r="D111" s="18">
        <v>0.25</v>
      </c>
      <c r="E111" s="20"/>
      <c r="F111" s="21">
        <v>88264</v>
      </c>
      <c r="G111" s="18">
        <v>19.25</v>
      </c>
      <c r="H111" s="18">
        <f>G111*D111</f>
        <v>4.8125</v>
      </c>
    </row>
    <row r="112" spans="1:9" x14ac:dyDescent="0.25">
      <c r="A112" s="57" t="s">
        <v>27</v>
      </c>
      <c r="B112" s="59"/>
      <c r="C112" s="19" t="s">
        <v>2</v>
      </c>
      <c r="D112" s="18">
        <v>0.25</v>
      </c>
      <c r="E112" s="20"/>
      <c r="F112" s="21">
        <v>88247</v>
      </c>
      <c r="G112" s="18">
        <v>14.53</v>
      </c>
      <c r="H112" s="18">
        <f>G112*D112</f>
        <v>3.6324999999999998</v>
      </c>
    </row>
    <row r="113" spans="1:9" x14ac:dyDescent="0.25">
      <c r="A113" s="72" t="s">
        <v>23</v>
      </c>
      <c r="B113" s="73"/>
      <c r="C113" s="73"/>
      <c r="D113" s="74"/>
      <c r="E113" s="72" t="s">
        <v>23</v>
      </c>
      <c r="F113" s="73"/>
      <c r="G113" s="74"/>
      <c r="H113" s="18">
        <f>SUM(H111:H112)</f>
        <v>8.4450000000000003</v>
      </c>
    </row>
    <row r="114" spans="1:9" x14ac:dyDescent="0.25">
      <c r="A114" s="57" t="s">
        <v>28</v>
      </c>
      <c r="B114" s="58"/>
      <c r="C114" s="58"/>
      <c r="D114" s="59"/>
      <c r="E114" s="60"/>
      <c r="F114" s="61"/>
      <c r="G114" s="61"/>
      <c r="H114" s="61"/>
    </row>
    <row r="115" spans="1:9" x14ac:dyDescent="0.25">
      <c r="A115" s="60"/>
      <c r="B115" s="62"/>
      <c r="C115" s="22"/>
      <c r="D115" s="22"/>
      <c r="E115" s="22"/>
      <c r="F115" s="22"/>
      <c r="G115" s="22"/>
      <c r="H115" s="22"/>
    </row>
    <row r="116" spans="1:9" x14ac:dyDescent="0.25">
      <c r="A116" s="72" t="s">
        <v>23</v>
      </c>
      <c r="B116" s="73"/>
      <c r="C116" s="73"/>
      <c r="D116" s="74"/>
      <c r="E116" s="72" t="s">
        <v>23</v>
      </c>
      <c r="F116" s="73"/>
      <c r="G116" s="74"/>
      <c r="H116" s="18">
        <v>0</v>
      </c>
    </row>
    <row r="117" spans="1:9" x14ac:dyDescent="0.25">
      <c r="A117" s="57" t="s">
        <v>29</v>
      </c>
      <c r="B117" s="58"/>
      <c r="C117" s="58"/>
      <c r="D117" s="59"/>
      <c r="E117" s="57" t="s">
        <v>29</v>
      </c>
      <c r="F117" s="58"/>
      <c r="G117" s="59"/>
      <c r="H117" s="23">
        <f>SUM(H116,H113,H109)</f>
        <v>80.814999999999998</v>
      </c>
      <c r="I117" s="1">
        <f>'[1]PLAN ELETRICA'!E77/J4</f>
        <v>80.82062568778494</v>
      </c>
    </row>
    <row r="119" spans="1:9" x14ac:dyDescent="0.25">
      <c r="A119" s="60" t="s">
        <v>0</v>
      </c>
      <c r="B119" s="61"/>
      <c r="C119" s="61"/>
      <c r="D119" s="61"/>
      <c r="E119" s="61"/>
      <c r="F119" s="61"/>
      <c r="G119" s="61"/>
      <c r="H119" s="62"/>
    </row>
    <row r="120" spans="1:9" x14ac:dyDescent="0.25">
      <c r="A120" s="4" t="s">
        <v>3</v>
      </c>
      <c r="B120" s="65" t="s">
        <v>4</v>
      </c>
      <c r="C120" s="66"/>
      <c r="D120" s="66"/>
      <c r="E120" s="66"/>
      <c r="F120" s="66"/>
      <c r="G120" s="66"/>
      <c r="H120" s="67"/>
    </row>
    <row r="121" spans="1:9" x14ac:dyDescent="0.25">
      <c r="A121" s="20" t="s">
        <v>54</v>
      </c>
      <c r="B121" s="65" t="s">
        <v>55</v>
      </c>
      <c r="C121" s="66"/>
      <c r="D121" s="66"/>
      <c r="E121" s="66"/>
      <c r="F121" s="66"/>
      <c r="G121" s="66"/>
      <c r="H121" s="66"/>
    </row>
    <row r="122" spans="1:9" x14ac:dyDescent="0.25">
      <c r="A122" s="70"/>
      <c r="B122" s="71"/>
      <c r="C122" s="24"/>
      <c r="D122" s="24"/>
      <c r="E122" s="79" t="s">
        <v>44</v>
      </c>
      <c r="F122" s="24" t="s">
        <v>8</v>
      </c>
      <c r="G122" s="24"/>
      <c r="H122" s="24"/>
    </row>
    <row r="123" spans="1:9" ht="33" x14ac:dyDescent="0.25">
      <c r="A123" s="75" t="s">
        <v>10</v>
      </c>
      <c r="B123" s="76"/>
      <c r="C123" s="25" t="s">
        <v>11</v>
      </c>
      <c r="D123" s="25" t="s">
        <v>12</v>
      </c>
      <c r="E123" s="80"/>
      <c r="F123" s="26" t="s">
        <v>45</v>
      </c>
      <c r="G123" s="26" t="s">
        <v>33</v>
      </c>
      <c r="H123" s="26" t="s">
        <v>34</v>
      </c>
    </row>
    <row r="124" spans="1:9" x14ac:dyDescent="0.25">
      <c r="A124" s="57" t="s">
        <v>19</v>
      </c>
      <c r="B124" s="58"/>
      <c r="C124" s="58"/>
      <c r="D124" s="59"/>
      <c r="E124" s="60"/>
      <c r="F124" s="61"/>
      <c r="G124" s="61"/>
      <c r="H124" s="61"/>
    </row>
    <row r="125" spans="1:9" x14ac:dyDescent="0.25">
      <c r="A125" s="57" t="s">
        <v>56</v>
      </c>
      <c r="B125" s="59"/>
      <c r="C125" s="15" t="s">
        <v>47</v>
      </c>
      <c r="D125" s="16">
        <v>1</v>
      </c>
      <c r="E125" s="15" t="s">
        <v>22</v>
      </c>
      <c r="F125" s="15" t="s">
        <v>22</v>
      </c>
      <c r="G125" s="3">
        <v>81.94</v>
      </c>
      <c r="H125" s="3">
        <f>G125*D125</f>
        <v>81.94</v>
      </c>
    </row>
    <row r="126" spans="1:9" x14ac:dyDescent="0.25">
      <c r="A126" s="60"/>
      <c r="B126" s="61"/>
      <c r="C126" s="61"/>
      <c r="D126" s="62"/>
      <c r="E126" s="72" t="s">
        <v>23</v>
      </c>
      <c r="F126" s="73"/>
      <c r="G126" s="74"/>
      <c r="H126" s="18">
        <f>SUM(H125)</f>
        <v>81.94</v>
      </c>
      <c r="I126" s="17">
        <f>H134-I134</f>
        <v>-6.6344914321661008E-3</v>
      </c>
    </row>
    <row r="127" spans="1:9" x14ac:dyDescent="0.25">
      <c r="A127" s="57" t="s">
        <v>24</v>
      </c>
      <c r="B127" s="58"/>
      <c r="C127" s="58"/>
      <c r="D127" s="59"/>
      <c r="E127" s="60"/>
      <c r="F127" s="61"/>
      <c r="G127" s="61"/>
      <c r="H127" s="61"/>
    </row>
    <row r="128" spans="1:9" x14ac:dyDescent="0.25">
      <c r="A128" s="57" t="s">
        <v>25</v>
      </c>
      <c r="B128" s="59"/>
      <c r="C128" s="19" t="s">
        <v>2</v>
      </c>
      <c r="D128" s="29">
        <v>0.1</v>
      </c>
      <c r="E128" s="20"/>
      <c r="F128" s="21">
        <v>88264</v>
      </c>
      <c r="G128" s="18">
        <v>19.25</v>
      </c>
      <c r="H128" s="18">
        <f>G128*D128</f>
        <v>1.925</v>
      </c>
    </row>
    <row r="129" spans="1:9" x14ac:dyDescent="0.25">
      <c r="A129" s="57" t="s">
        <v>27</v>
      </c>
      <c r="B129" s="59"/>
      <c r="C129" s="19" t="s">
        <v>2</v>
      </c>
      <c r="D129" s="29">
        <v>0.1</v>
      </c>
      <c r="E129" s="20"/>
      <c r="F129" s="21">
        <v>88247</v>
      </c>
      <c r="G129" s="18">
        <v>14.53</v>
      </c>
      <c r="H129" s="18">
        <f>G129*D129</f>
        <v>1.4530000000000001</v>
      </c>
    </row>
    <row r="130" spans="1:9" x14ac:dyDescent="0.25">
      <c r="A130" s="72" t="s">
        <v>23</v>
      </c>
      <c r="B130" s="73"/>
      <c r="C130" s="73"/>
      <c r="D130" s="74"/>
      <c r="E130" s="72" t="s">
        <v>23</v>
      </c>
      <c r="F130" s="73"/>
      <c r="G130" s="74"/>
      <c r="H130" s="18">
        <f>SUM(H128:H129)</f>
        <v>3.3780000000000001</v>
      </c>
    </row>
    <row r="131" spans="1:9" x14ac:dyDescent="0.25">
      <c r="A131" s="57" t="s">
        <v>28</v>
      </c>
      <c r="B131" s="58"/>
      <c r="C131" s="58"/>
      <c r="D131" s="59"/>
      <c r="E131" s="60"/>
      <c r="F131" s="61"/>
      <c r="G131" s="61"/>
      <c r="H131" s="61"/>
    </row>
    <row r="132" spans="1:9" x14ac:dyDescent="0.25">
      <c r="A132" s="60"/>
      <c r="B132" s="62"/>
      <c r="C132" s="22"/>
      <c r="D132" s="22"/>
      <c r="E132" s="22"/>
      <c r="F132" s="22"/>
      <c r="G132" s="22"/>
      <c r="H132" s="22"/>
    </row>
    <row r="133" spans="1:9" x14ac:dyDescent="0.25">
      <c r="A133" s="72" t="s">
        <v>23</v>
      </c>
      <c r="B133" s="73"/>
      <c r="C133" s="73"/>
      <c r="D133" s="74"/>
      <c r="E133" s="72" t="s">
        <v>23</v>
      </c>
      <c r="F133" s="73"/>
      <c r="G133" s="74"/>
      <c r="H133" s="18">
        <v>0</v>
      </c>
    </row>
    <row r="134" spans="1:9" x14ac:dyDescent="0.25">
      <c r="A134" s="57" t="s">
        <v>29</v>
      </c>
      <c r="B134" s="58"/>
      <c r="C134" s="58"/>
      <c r="D134" s="59"/>
      <c r="E134" s="57" t="s">
        <v>29</v>
      </c>
      <c r="F134" s="58"/>
      <c r="G134" s="59"/>
      <c r="H134" s="23">
        <f>SUM(H133,H130,H126)</f>
        <v>85.317999999999998</v>
      </c>
      <c r="I134" s="1">
        <f>'[1]PLAN ELETRICA'!E78/J4</f>
        <v>85.324634491432164</v>
      </c>
    </row>
    <row r="135" spans="1:9" x14ac:dyDescent="0.25">
      <c r="A135" s="27" t="s">
        <v>57</v>
      </c>
      <c r="B135" s="57" t="s">
        <v>58</v>
      </c>
      <c r="C135" s="58"/>
      <c r="D135" s="58"/>
      <c r="E135" s="58"/>
      <c r="F135" s="58"/>
      <c r="G135" s="58"/>
      <c r="H135" s="58"/>
    </row>
    <row r="136" spans="1:9" x14ac:dyDescent="0.25">
      <c r="A136" s="70"/>
      <c r="B136" s="71"/>
      <c r="C136" s="24"/>
      <c r="D136" s="24"/>
      <c r="E136" s="24"/>
      <c r="F136" s="24" t="s">
        <v>8</v>
      </c>
      <c r="G136" s="24"/>
      <c r="H136" s="24"/>
    </row>
    <row r="137" spans="1:9" x14ac:dyDescent="0.25">
      <c r="A137" s="51"/>
      <c r="B137" s="52"/>
      <c r="C137" s="10"/>
      <c r="D137" s="10"/>
      <c r="E137" s="11" t="s">
        <v>9</v>
      </c>
      <c r="F137" s="11" t="s">
        <v>9</v>
      </c>
      <c r="G137" s="10"/>
      <c r="H137" s="10"/>
    </row>
    <row r="138" spans="1:9" ht="33" x14ac:dyDescent="0.25">
      <c r="A138" s="75" t="s">
        <v>10</v>
      </c>
      <c r="B138" s="76"/>
      <c r="C138" s="25" t="s">
        <v>11</v>
      </c>
      <c r="D138" s="25" t="s">
        <v>12</v>
      </c>
      <c r="E138" s="26" t="s">
        <v>13</v>
      </c>
      <c r="F138" s="26" t="s">
        <v>32</v>
      </c>
      <c r="G138" s="26" t="s">
        <v>33</v>
      </c>
      <c r="H138" s="26" t="s">
        <v>34</v>
      </c>
    </row>
    <row r="139" spans="1:9" x14ac:dyDescent="0.25">
      <c r="A139" s="57" t="s">
        <v>19</v>
      </c>
      <c r="B139" s="58"/>
      <c r="C139" s="58"/>
      <c r="D139" s="59"/>
      <c r="E139" s="60"/>
      <c r="F139" s="61"/>
      <c r="G139" s="61"/>
      <c r="H139" s="61"/>
    </row>
    <row r="140" spans="1:9" x14ac:dyDescent="0.25">
      <c r="A140" s="57" t="s">
        <v>59</v>
      </c>
      <c r="B140" s="59"/>
      <c r="C140" s="15" t="s">
        <v>21</v>
      </c>
      <c r="D140" s="16">
        <v>1</v>
      </c>
      <c r="E140" s="15" t="s">
        <v>22</v>
      </c>
      <c r="F140" s="15" t="s">
        <v>22</v>
      </c>
      <c r="G140" s="3">
        <v>24.6</v>
      </c>
      <c r="H140" s="3">
        <f>G140*D140</f>
        <v>24.6</v>
      </c>
    </row>
    <row r="141" spans="1:9" x14ac:dyDescent="0.25">
      <c r="A141" s="72" t="s">
        <v>23</v>
      </c>
      <c r="B141" s="73"/>
      <c r="C141" s="73"/>
      <c r="D141" s="74"/>
      <c r="E141" s="72" t="s">
        <v>23</v>
      </c>
      <c r="F141" s="73"/>
      <c r="G141" s="74"/>
      <c r="H141" s="18">
        <f>SUM(H140)</f>
        <v>24.6</v>
      </c>
      <c r="I141" s="17">
        <f>H149-I149</f>
        <v>-5.0215374941053881E-3</v>
      </c>
    </row>
    <row r="142" spans="1:9" x14ac:dyDescent="0.25">
      <c r="A142" s="57" t="s">
        <v>24</v>
      </c>
      <c r="B142" s="58"/>
      <c r="C142" s="58"/>
      <c r="D142" s="59"/>
      <c r="E142" s="60"/>
      <c r="F142" s="61"/>
      <c r="G142" s="61"/>
      <c r="H142" s="61"/>
    </row>
    <row r="143" spans="1:9" x14ac:dyDescent="0.25">
      <c r="A143" s="57" t="s">
        <v>25</v>
      </c>
      <c r="B143" s="59"/>
      <c r="C143" s="19" t="s">
        <v>2</v>
      </c>
      <c r="D143" s="29">
        <v>0.1</v>
      </c>
      <c r="E143" s="20"/>
      <c r="F143" s="21">
        <v>88264</v>
      </c>
      <c r="G143" s="18">
        <v>19.25</v>
      </c>
      <c r="H143" s="18">
        <f>G143*D143</f>
        <v>1.925</v>
      </c>
    </row>
    <row r="144" spans="1:9" x14ac:dyDescent="0.25">
      <c r="A144" s="57" t="s">
        <v>27</v>
      </c>
      <c r="B144" s="59"/>
      <c r="C144" s="19" t="s">
        <v>2</v>
      </c>
      <c r="D144" s="29">
        <v>0.1</v>
      </c>
      <c r="E144" s="20"/>
      <c r="F144" s="21">
        <v>88247</v>
      </c>
      <c r="G144" s="18">
        <v>14.53</v>
      </c>
      <c r="H144" s="18">
        <f>G144*D144</f>
        <v>1.4530000000000001</v>
      </c>
    </row>
    <row r="145" spans="1:9" x14ac:dyDescent="0.25">
      <c r="A145" s="72" t="s">
        <v>23</v>
      </c>
      <c r="B145" s="73"/>
      <c r="C145" s="73"/>
      <c r="D145" s="74"/>
      <c r="E145" s="72" t="s">
        <v>23</v>
      </c>
      <c r="F145" s="73"/>
      <c r="G145" s="74"/>
      <c r="H145" s="18">
        <f>SUM(H143:H144)</f>
        <v>3.3780000000000001</v>
      </c>
    </row>
    <row r="146" spans="1:9" x14ac:dyDescent="0.25">
      <c r="A146" s="57" t="s">
        <v>28</v>
      </c>
      <c r="B146" s="58"/>
      <c r="C146" s="58"/>
      <c r="D146" s="59"/>
      <c r="E146" s="60"/>
      <c r="F146" s="61"/>
      <c r="G146" s="61"/>
      <c r="H146" s="61"/>
    </row>
    <row r="147" spans="1:9" x14ac:dyDescent="0.25">
      <c r="A147" s="60"/>
      <c r="B147" s="62"/>
      <c r="C147" s="22"/>
      <c r="D147" s="22"/>
      <c r="E147" s="22"/>
      <c r="F147" s="22"/>
      <c r="G147" s="22"/>
      <c r="H147" s="22"/>
    </row>
    <row r="148" spans="1:9" x14ac:dyDescent="0.25">
      <c r="A148" s="72" t="s">
        <v>23</v>
      </c>
      <c r="B148" s="73"/>
      <c r="C148" s="73"/>
      <c r="D148" s="74"/>
      <c r="E148" s="72" t="s">
        <v>23</v>
      </c>
      <c r="F148" s="73"/>
      <c r="G148" s="74"/>
      <c r="H148" s="18">
        <v>0</v>
      </c>
    </row>
    <row r="149" spans="1:9" x14ac:dyDescent="0.25">
      <c r="A149" s="57" t="s">
        <v>29</v>
      </c>
      <c r="B149" s="58"/>
      <c r="C149" s="58"/>
      <c r="D149" s="59"/>
      <c r="E149" s="57" t="s">
        <v>29</v>
      </c>
      <c r="F149" s="58"/>
      <c r="G149" s="59"/>
      <c r="H149" s="23">
        <f>SUM(H148,H145,H141)</f>
        <v>27.978000000000002</v>
      </c>
      <c r="I149" s="1">
        <f>'[1]PLAN ELETRICA'!E79/J4</f>
        <v>27.983021537494107</v>
      </c>
    </row>
    <row r="150" spans="1:9" x14ac:dyDescent="0.25">
      <c r="A150" s="60" t="s">
        <v>0</v>
      </c>
      <c r="B150" s="61"/>
      <c r="C150" s="61"/>
      <c r="D150" s="61"/>
      <c r="E150" s="61"/>
      <c r="F150" s="61"/>
      <c r="G150" s="61"/>
      <c r="H150" s="62"/>
    </row>
    <row r="151" spans="1:9" x14ac:dyDescent="0.25">
      <c r="A151" s="4" t="s">
        <v>3</v>
      </c>
      <c r="B151" s="65" t="s">
        <v>4</v>
      </c>
      <c r="C151" s="66"/>
      <c r="D151" s="66"/>
      <c r="E151" s="66"/>
      <c r="F151" s="66"/>
      <c r="G151" s="66"/>
      <c r="H151" s="67"/>
    </row>
    <row r="152" spans="1:9" x14ac:dyDescent="0.25">
      <c r="A152" s="27" t="s">
        <v>60</v>
      </c>
      <c r="B152" s="65" t="s">
        <v>61</v>
      </c>
      <c r="C152" s="66"/>
      <c r="D152" s="66"/>
      <c r="E152" s="66"/>
      <c r="F152" s="66"/>
      <c r="G152" s="66"/>
      <c r="H152" s="66"/>
    </row>
    <row r="153" spans="1:9" x14ac:dyDescent="0.25">
      <c r="A153" s="70"/>
      <c r="B153" s="71"/>
      <c r="C153" s="24"/>
      <c r="D153" s="24"/>
      <c r="E153" s="24"/>
      <c r="F153" s="24" t="s">
        <v>8</v>
      </c>
      <c r="G153" s="24"/>
      <c r="H153" s="24"/>
    </row>
    <row r="154" spans="1:9" x14ac:dyDescent="0.25">
      <c r="A154" s="51"/>
      <c r="B154" s="52"/>
      <c r="C154" s="10"/>
      <c r="D154" s="10"/>
      <c r="E154" s="11" t="s">
        <v>9</v>
      </c>
      <c r="F154" s="81" t="s">
        <v>9</v>
      </c>
      <c r="G154" s="82"/>
      <c r="H154" s="82"/>
    </row>
    <row r="155" spans="1:9" x14ac:dyDescent="0.25">
      <c r="A155" s="53" t="s">
        <v>10</v>
      </c>
      <c r="B155" s="54"/>
      <c r="C155" s="83" t="s">
        <v>11</v>
      </c>
      <c r="D155" s="83" t="s">
        <v>12</v>
      </c>
      <c r="E155" s="81" t="s">
        <v>13</v>
      </c>
      <c r="F155" s="81"/>
      <c r="G155" s="82"/>
      <c r="H155" s="82"/>
    </row>
    <row r="156" spans="1:9" ht="24.75" x14ac:dyDescent="0.25">
      <c r="A156" s="53"/>
      <c r="B156" s="54"/>
      <c r="C156" s="83"/>
      <c r="D156" s="83"/>
      <c r="E156" s="81"/>
      <c r="F156" s="11" t="s">
        <v>14</v>
      </c>
      <c r="G156" s="11" t="s">
        <v>15</v>
      </c>
      <c r="H156" s="11" t="s">
        <v>16</v>
      </c>
    </row>
    <row r="157" spans="1:9" x14ac:dyDescent="0.25">
      <c r="A157" s="77"/>
      <c r="B157" s="78"/>
      <c r="C157" s="28"/>
      <c r="D157" s="28"/>
      <c r="E157" s="28"/>
      <c r="F157" s="14" t="s">
        <v>17</v>
      </c>
      <c r="G157" s="14" t="s">
        <v>18</v>
      </c>
      <c r="H157" s="14" t="s">
        <v>18</v>
      </c>
    </row>
    <row r="158" spans="1:9" x14ac:dyDescent="0.25">
      <c r="A158" s="57" t="s">
        <v>19</v>
      </c>
      <c r="B158" s="58"/>
      <c r="C158" s="58"/>
      <c r="D158" s="59"/>
      <c r="E158" s="60"/>
      <c r="F158" s="61"/>
      <c r="G158" s="61"/>
      <c r="H158" s="61"/>
    </row>
    <row r="159" spans="1:9" x14ac:dyDescent="0.25">
      <c r="A159" s="57" t="s">
        <v>62</v>
      </c>
      <c r="B159" s="59"/>
      <c r="C159" s="15" t="s">
        <v>21</v>
      </c>
      <c r="D159" s="16">
        <v>1</v>
      </c>
      <c r="E159" s="15" t="s">
        <v>22</v>
      </c>
      <c r="F159" s="15" t="s">
        <v>22</v>
      </c>
      <c r="G159" s="3">
        <v>51.93</v>
      </c>
      <c r="H159" s="3">
        <f>G159*D159</f>
        <v>51.93</v>
      </c>
    </row>
    <row r="160" spans="1:9" x14ac:dyDescent="0.25">
      <c r="A160" s="72" t="s">
        <v>23</v>
      </c>
      <c r="B160" s="73"/>
      <c r="C160" s="73"/>
      <c r="D160" s="74"/>
      <c r="E160" s="72" t="s">
        <v>23</v>
      </c>
      <c r="F160" s="73"/>
      <c r="G160" s="74"/>
      <c r="H160" s="18">
        <f>SUM(H159)</f>
        <v>51.93</v>
      </c>
      <c r="I160" s="17">
        <f>H168-I168</f>
        <v>-5.6299324005664175E-3</v>
      </c>
    </row>
    <row r="161" spans="1:9" x14ac:dyDescent="0.25">
      <c r="A161" s="57" t="s">
        <v>24</v>
      </c>
      <c r="B161" s="58"/>
      <c r="C161" s="58"/>
      <c r="D161" s="59"/>
      <c r="E161" s="60"/>
      <c r="F161" s="61"/>
      <c r="G161" s="61"/>
      <c r="H161" s="61"/>
    </row>
    <row r="162" spans="1:9" x14ac:dyDescent="0.25">
      <c r="A162" s="57" t="s">
        <v>25</v>
      </c>
      <c r="B162" s="59"/>
      <c r="C162" s="19" t="s">
        <v>2</v>
      </c>
      <c r="D162" s="29">
        <v>0.1</v>
      </c>
      <c r="E162" s="20"/>
      <c r="F162" s="21">
        <v>88264</v>
      </c>
      <c r="G162" s="18">
        <v>19.25</v>
      </c>
      <c r="H162" s="18">
        <f>G162*D162</f>
        <v>1.925</v>
      </c>
    </row>
    <row r="163" spans="1:9" x14ac:dyDescent="0.25">
      <c r="A163" s="57" t="s">
        <v>27</v>
      </c>
      <c r="B163" s="59"/>
      <c r="C163" s="19" t="s">
        <v>2</v>
      </c>
      <c r="D163" s="29">
        <v>0.1</v>
      </c>
      <c r="E163" s="20"/>
      <c r="F163" s="21">
        <v>88247</v>
      </c>
      <c r="G163" s="18">
        <v>14.53</v>
      </c>
      <c r="H163" s="18">
        <f>G163*D163</f>
        <v>1.4530000000000001</v>
      </c>
    </row>
    <row r="164" spans="1:9" x14ac:dyDescent="0.25">
      <c r="A164" s="72" t="s">
        <v>23</v>
      </c>
      <c r="B164" s="73"/>
      <c r="C164" s="73"/>
      <c r="D164" s="74"/>
      <c r="E164" s="72" t="s">
        <v>23</v>
      </c>
      <c r="F164" s="73"/>
      <c r="G164" s="74"/>
      <c r="H164" s="18">
        <f>SUM(H162:H163)</f>
        <v>3.3780000000000001</v>
      </c>
    </row>
    <row r="165" spans="1:9" x14ac:dyDescent="0.25">
      <c r="A165" s="57" t="s">
        <v>28</v>
      </c>
      <c r="B165" s="58"/>
      <c r="C165" s="58"/>
      <c r="D165" s="59"/>
      <c r="E165" s="60"/>
      <c r="F165" s="61"/>
      <c r="G165" s="61"/>
      <c r="H165" s="61"/>
    </row>
    <row r="166" spans="1:9" x14ac:dyDescent="0.25">
      <c r="A166" s="60"/>
      <c r="B166" s="62"/>
      <c r="C166" s="22"/>
      <c r="D166" s="22"/>
      <c r="E166" s="22"/>
      <c r="F166" s="22"/>
      <c r="G166" s="22"/>
      <c r="H166" s="22"/>
    </row>
    <row r="167" spans="1:9" x14ac:dyDescent="0.25">
      <c r="A167" s="72" t="s">
        <v>23</v>
      </c>
      <c r="B167" s="73"/>
      <c r="C167" s="73"/>
      <c r="D167" s="74"/>
      <c r="E167" s="72" t="s">
        <v>23</v>
      </c>
      <c r="F167" s="73"/>
      <c r="G167" s="74"/>
      <c r="H167" s="18">
        <v>0</v>
      </c>
    </row>
    <row r="168" spans="1:9" x14ac:dyDescent="0.25">
      <c r="A168" s="57" t="s">
        <v>29</v>
      </c>
      <c r="B168" s="58"/>
      <c r="C168" s="58"/>
      <c r="D168" s="59"/>
      <c r="E168" s="57" t="s">
        <v>29</v>
      </c>
      <c r="F168" s="58"/>
      <c r="G168" s="59"/>
      <c r="H168" s="23">
        <f>SUM(H160,H164)</f>
        <v>55.308</v>
      </c>
      <c r="I168" s="1">
        <f>'[1]PLAN ELETRICA'!E80/J4</f>
        <v>55.313629932400566</v>
      </c>
    </row>
    <row r="169" spans="1:9" x14ac:dyDescent="0.25">
      <c r="A169" s="20" t="s">
        <v>63</v>
      </c>
      <c r="B169" s="65" t="s">
        <v>64</v>
      </c>
      <c r="C169" s="66"/>
      <c r="D169" s="66"/>
      <c r="E169" s="66"/>
      <c r="F169" s="66"/>
      <c r="G169" s="66"/>
      <c r="H169" s="66"/>
    </row>
    <row r="170" spans="1:9" x14ac:dyDescent="0.25">
      <c r="A170" s="70"/>
      <c r="B170" s="71"/>
      <c r="C170" s="24"/>
      <c r="D170" s="24"/>
      <c r="E170" s="24"/>
      <c r="F170" s="24" t="s">
        <v>8</v>
      </c>
      <c r="G170" s="24"/>
      <c r="H170" s="24"/>
    </row>
    <row r="171" spans="1:9" x14ac:dyDescent="0.25">
      <c r="A171" s="51"/>
      <c r="B171" s="52"/>
      <c r="C171" s="10"/>
      <c r="D171" s="10"/>
      <c r="E171" s="11" t="s">
        <v>9</v>
      </c>
      <c r="F171" s="81" t="s">
        <v>9</v>
      </c>
      <c r="G171" s="82"/>
      <c r="H171" s="82"/>
    </row>
    <row r="172" spans="1:9" x14ac:dyDescent="0.25">
      <c r="A172" s="53" t="s">
        <v>10</v>
      </c>
      <c r="B172" s="54"/>
      <c r="C172" s="83" t="s">
        <v>11</v>
      </c>
      <c r="D172" s="83" t="s">
        <v>12</v>
      </c>
      <c r="E172" s="81" t="s">
        <v>13</v>
      </c>
      <c r="F172" s="81"/>
      <c r="G172" s="82"/>
      <c r="H172" s="82"/>
    </row>
    <row r="173" spans="1:9" ht="24.75" x14ac:dyDescent="0.25">
      <c r="A173" s="53"/>
      <c r="B173" s="54"/>
      <c r="C173" s="83"/>
      <c r="D173" s="83"/>
      <c r="E173" s="81"/>
      <c r="F173" s="11" t="s">
        <v>14</v>
      </c>
      <c r="G173" s="11" t="s">
        <v>15</v>
      </c>
      <c r="H173" s="11" t="s">
        <v>16</v>
      </c>
    </row>
    <row r="174" spans="1:9" x14ac:dyDescent="0.25">
      <c r="A174" s="77"/>
      <c r="B174" s="78"/>
      <c r="C174" s="28"/>
      <c r="D174" s="28"/>
      <c r="E174" s="28"/>
      <c r="F174" s="14" t="s">
        <v>17</v>
      </c>
      <c r="G174" s="14" t="s">
        <v>18</v>
      </c>
      <c r="H174" s="14" t="s">
        <v>18</v>
      </c>
    </row>
    <row r="175" spans="1:9" x14ac:dyDescent="0.25">
      <c r="A175" s="57" t="s">
        <v>19</v>
      </c>
      <c r="B175" s="58"/>
      <c r="C175" s="58"/>
      <c r="D175" s="59"/>
      <c r="E175" s="60"/>
      <c r="F175" s="61"/>
      <c r="G175" s="61"/>
      <c r="H175" s="61"/>
    </row>
    <row r="176" spans="1:9" x14ac:dyDescent="0.25">
      <c r="A176" s="57" t="s">
        <v>65</v>
      </c>
      <c r="B176" s="59"/>
      <c r="C176" s="15" t="s">
        <v>21</v>
      </c>
      <c r="D176" s="16">
        <v>1</v>
      </c>
      <c r="E176" s="15" t="s">
        <v>22</v>
      </c>
      <c r="F176" s="15" t="s">
        <v>22</v>
      </c>
      <c r="G176" s="3">
        <v>5.26</v>
      </c>
      <c r="H176" s="3">
        <f>G176*D176</f>
        <v>5.26</v>
      </c>
    </row>
    <row r="177" spans="1:9" x14ac:dyDescent="0.25">
      <c r="A177" s="72" t="s">
        <v>23</v>
      </c>
      <c r="B177" s="73"/>
      <c r="C177" s="73"/>
      <c r="D177" s="74"/>
      <c r="E177" s="72" t="s">
        <v>23</v>
      </c>
      <c r="F177" s="73"/>
      <c r="G177" s="74"/>
      <c r="H177" s="18">
        <f>SUM(H176)</f>
        <v>5.26</v>
      </c>
      <c r="I177" s="17">
        <f>H185-I185</f>
        <v>-6.0525074674089296E-4</v>
      </c>
    </row>
    <row r="178" spans="1:9" x14ac:dyDescent="0.25">
      <c r="A178" s="57" t="s">
        <v>24</v>
      </c>
      <c r="B178" s="58"/>
      <c r="C178" s="58"/>
      <c r="D178" s="59"/>
      <c r="E178" s="60"/>
      <c r="F178" s="61"/>
      <c r="G178" s="61"/>
      <c r="H178" s="61"/>
    </row>
    <row r="179" spans="1:9" x14ac:dyDescent="0.25">
      <c r="A179" s="57" t="s">
        <v>25</v>
      </c>
      <c r="B179" s="59"/>
      <c r="C179" s="19" t="s">
        <v>2</v>
      </c>
      <c r="D179" s="29">
        <v>0.5</v>
      </c>
      <c r="E179" s="20"/>
      <c r="F179" s="21">
        <v>88264</v>
      </c>
      <c r="G179" s="18">
        <v>19.25</v>
      </c>
      <c r="H179" s="18">
        <f>G179*D179</f>
        <v>9.625</v>
      </c>
    </row>
    <row r="180" spans="1:9" x14ac:dyDescent="0.25">
      <c r="A180" s="57" t="s">
        <v>27</v>
      </c>
      <c r="B180" s="59"/>
      <c r="C180" s="19" t="s">
        <v>2</v>
      </c>
      <c r="D180" s="29">
        <v>0.5</v>
      </c>
      <c r="E180" s="20"/>
      <c r="F180" s="21">
        <v>88247</v>
      </c>
      <c r="G180" s="18">
        <v>14.53</v>
      </c>
      <c r="H180" s="18">
        <f>G180*D180</f>
        <v>7.2649999999999997</v>
      </c>
    </row>
    <row r="181" spans="1:9" x14ac:dyDescent="0.25">
      <c r="A181" s="72" t="s">
        <v>23</v>
      </c>
      <c r="B181" s="73"/>
      <c r="C181" s="73"/>
      <c r="D181" s="74"/>
      <c r="E181" s="72" t="s">
        <v>23</v>
      </c>
      <c r="F181" s="73"/>
      <c r="G181" s="74"/>
      <c r="H181" s="18">
        <f>SUM(H179:H180)</f>
        <v>16.89</v>
      </c>
    </row>
    <row r="182" spans="1:9" x14ac:dyDescent="0.25">
      <c r="A182" s="57" t="s">
        <v>28</v>
      </c>
      <c r="B182" s="58"/>
      <c r="C182" s="58"/>
      <c r="D182" s="59"/>
      <c r="E182" s="60"/>
      <c r="F182" s="61"/>
      <c r="G182" s="61"/>
      <c r="H182" s="61"/>
    </row>
    <row r="183" spans="1:9" x14ac:dyDescent="0.25">
      <c r="A183" s="60"/>
      <c r="B183" s="62"/>
      <c r="C183" s="22"/>
      <c r="D183" s="22"/>
      <c r="E183" s="22"/>
      <c r="F183" s="22"/>
      <c r="G183" s="22"/>
      <c r="H183" s="22"/>
    </row>
    <row r="184" spans="1:9" x14ac:dyDescent="0.25">
      <c r="A184" s="72" t="s">
        <v>23</v>
      </c>
      <c r="B184" s="73"/>
      <c r="C184" s="73"/>
      <c r="D184" s="74"/>
      <c r="E184" s="72" t="s">
        <v>23</v>
      </c>
      <c r="F184" s="73"/>
      <c r="G184" s="74"/>
      <c r="H184" s="18">
        <v>0</v>
      </c>
    </row>
    <row r="185" spans="1:9" x14ac:dyDescent="0.25">
      <c r="A185" s="57" t="s">
        <v>29</v>
      </c>
      <c r="B185" s="58"/>
      <c r="C185" s="58"/>
      <c r="D185" s="59"/>
      <c r="E185" s="57" t="s">
        <v>29</v>
      </c>
      <c r="F185" s="58"/>
      <c r="G185" s="59"/>
      <c r="H185" s="23">
        <f>SUM(H184,H181,H177)</f>
        <v>22.15</v>
      </c>
      <c r="I185" s="1">
        <f>'[1]PLAN ELETRICA'!E81/J4</f>
        <v>22.150605250746739</v>
      </c>
    </row>
    <row r="186" spans="1:9" x14ac:dyDescent="0.25">
      <c r="A186" s="60" t="s">
        <v>0</v>
      </c>
      <c r="B186" s="61"/>
      <c r="C186" s="61"/>
      <c r="D186" s="61"/>
      <c r="E186" s="61"/>
      <c r="F186" s="61"/>
      <c r="G186" s="61"/>
      <c r="H186" s="62"/>
    </row>
    <row r="187" spans="1:9" x14ac:dyDescent="0.25">
      <c r="A187" s="4" t="s">
        <v>3</v>
      </c>
      <c r="B187" s="65" t="s">
        <v>4</v>
      </c>
      <c r="C187" s="66"/>
      <c r="D187" s="66"/>
      <c r="E187" s="66"/>
      <c r="F187" s="66"/>
      <c r="G187" s="66"/>
      <c r="H187" s="67"/>
    </row>
    <row r="188" spans="1:9" x14ac:dyDescent="0.25">
      <c r="A188" s="20" t="s">
        <v>66</v>
      </c>
      <c r="B188" s="65" t="s">
        <v>67</v>
      </c>
      <c r="C188" s="66"/>
      <c r="D188" s="66"/>
      <c r="E188" s="66"/>
      <c r="F188" s="66"/>
      <c r="G188" s="66"/>
      <c r="H188" s="66"/>
    </row>
    <row r="189" spans="1:9" x14ac:dyDescent="0.25">
      <c r="A189" s="70"/>
      <c r="B189" s="71"/>
      <c r="C189" s="24"/>
      <c r="D189" s="24"/>
      <c r="E189" s="79" t="s">
        <v>44</v>
      </c>
      <c r="F189" s="24" t="s">
        <v>8</v>
      </c>
      <c r="G189" s="24"/>
      <c r="H189" s="24"/>
    </row>
    <row r="190" spans="1:9" ht="33" x14ac:dyDescent="0.25">
      <c r="A190" s="75" t="s">
        <v>10</v>
      </c>
      <c r="B190" s="76"/>
      <c r="C190" s="25" t="s">
        <v>11</v>
      </c>
      <c r="D190" s="25" t="s">
        <v>12</v>
      </c>
      <c r="E190" s="80"/>
      <c r="F190" s="26" t="s">
        <v>45</v>
      </c>
      <c r="G190" s="26" t="s">
        <v>33</v>
      </c>
      <c r="H190" s="26" t="s">
        <v>34</v>
      </c>
    </row>
    <row r="191" spans="1:9" x14ac:dyDescent="0.25">
      <c r="A191" s="57" t="s">
        <v>19</v>
      </c>
      <c r="B191" s="58"/>
      <c r="C191" s="58"/>
      <c r="D191" s="59"/>
      <c r="E191" s="60"/>
      <c r="F191" s="61"/>
      <c r="G191" s="61"/>
      <c r="H191" s="61"/>
    </row>
    <row r="192" spans="1:9" x14ac:dyDescent="0.25">
      <c r="A192" s="57" t="s">
        <v>68</v>
      </c>
      <c r="B192" s="59"/>
      <c r="C192" s="15" t="s">
        <v>21</v>
      </c>
      <c r="D192" s="16">
        <v>1</v>
      </c>
      <c r="E192" s="15" t="s">
        <v>22</v>
      </c>
      <c r="F192" s="15" t="s">
        <v>22</v>
      </c>
      <c r="G192" s="3">
        <f>22.54-2.67</f>
        <v>19.869999999999997</v>
      </c>
      <c r="H192" s="3">
        <f>G192*D192</f>
        <v>19.869999999999997</v>
      </c>
    </row>
    <row r="193" spans="1:9" x14ac:dyDescent="0.25">
      <c r="A193" s="72" t="s">
        <v>23</v>
      </c>
      <c r="B193" s="73"/>
      <c r="C193" s="73"/>
      <c r="D193" s="74"/>
      <c r="E193" s="72" t="s">
        <v>23</v>
      </c>
      <c r="F193" s="73"/>
      <c r="G193" s="74"/>
      <c r="H193" s="18">
        <f>SUM(H192)</f>
        <v>19.869999999999997</v>
      </c>
      <c r="I193" s="17">
        <f>H201-I201</f>
        <v>-3.087564848300417E-3</v>
      </c>
    </row>
    <row r="194" spans="1:9" x14ac:dyDescent="0.25">
      <c r="A194" s="57" t="s">
        <v>24</v>
      </c>
      <c r="B194" s="58"/>
      <c r="C194" s="58"/>
      <c r="D194" s="59"/>
      <c r="E194" s="60"/>
      <c r="F194" s="61"/>
      <c r="G194" s="61"/>
      <c r="H194" s="61"/>
    </row>
    <row r="195" spans="1:9" x14ac:dyDescent="0.25">
      <c r="A195" s="57" t="s">
        <v>25</v>
      </c>
      <c r="B195" s="59"/>
      <c r="C195" s="19" t="s">
        <v>2</v>
      </c>
      <c r="D195" s="29">
        <v>0.5</v>
      </c>
      <c r="E195" s="20"/>
      <c r="F195" s="21">
        <v>88264</v>
      </c>
      <c r="G195" s="18">
        <v>19.25</v>
      </c>
      <c r="H195" s="18">
        <f>G195*D195</f>
        <v>9.625</v>
      </c>
    </row>
    <row r="196" spans="1:9" x14ac:dyDescent="0.25">
      <c r="A196" s="57" t="s">
        <v>27</v>
      </c>
      <c r="B196" s="59"/>
      <c r="C196" s="19" t="s">
        <v>2</v>
      </c>
      <c r="D196" s="29">
        <v>0.5</v>
      </c>
      <c r="E196" s="20"/>
      <c r="F196" s="21">
        <v>88247</v>
      </c>
      <c r="G196" s="18">
        <v>14.53</v>
      </c>
      <c r="H196" s="18">
        <f>G196*D196</f>
        <v>7.2649999999999997</v>
      </c>
    </row>
    <row r="197" spans="1:9" x14ac:dyDescent="0.25">
      <c r="A197" s="72" t="s">
        <v>23</v>
      </c>
      <c r="B197" s="73"/>
      <c r="C197" s="73"/>
      <c r="D197" s="74"/>
      <c r="E197" s="72" t="s">
        <v>23</v>
      </c>
      <c r="F197" s="73"/>
      <c r="G197" s="74"/>
      <c r="H197" s="18">
        <f>SUM(H195:H196)</f>
        <v>16.89</v>
      </c>
    </row>
    <row r="198" spans="1:9" x14ac:dyDescent="0.25">
      <c r="A198" s="57" t="s">
        <v>28</v>
      </c>
      <c r="B198" s="58"/>
      <c r="C198" s="58"/>
      <c r="D198" s="59"/>
      <c r="E198" s="60"/>
      <c r="F198" s="61"/>
      <c r="G198" s="61"/>
      <c r="H198" s="61"/>
    </row>
    <row r="199" spans="1:9" x14ac:dyDescent="0.25">
      <c r="A199" s="60"/>
      <c r="B199" s="62"/>
      <c r="C199" s="22"/>
      <c r="D199" s="22"/>
      <c r="E199" s="22"/>
      <c r="F199" s="22"/>
      <c r="G199" s="22"/>
      <c r="H199" s="22"/>
    </row>
    <row r="200" spans="1:9" x14ac:dyDescent="0.25">
      <c r="A200" s="72" t="s">
        <v>23</v>
      </c>
      <c r="B200" s="73"/>
      <c r="C200" s="73"/>
      <c r="D200" s="74"/>
      <c r="E200" s="72" t="s">
        <v>23</v>
      </c>
      <c r="F200" s="73"/>
      <c r="G200" s="74"/>
      <c r="H200" s="18">
        <v>0</v>
      </c>
    </row>
    <row r="201" spans="1:9" x14ac:dyDescent="0.25">
      <c r="A201" s="57" t="s">
        <v>29</v>
      </c>
      <c r="B201" s="58"/>
      <c r="C201" s="58"/>
      <c r="D201" s="59"/>
      <c r="E201" s="57" t="s">
        <v>29</v>
      </c>
      <c r="F201" s="58"/>
      <c r="G201" s="59"/>
      <c r="H201" s="23">
        <f>SUM(H200,H197,H193)</f>
        <v>36.76</v>
      </c>
      <c r="I201" s="1">
        <f>'[1]PLAN ELETRICA'!E82/J4</f>
        <v>36.763087564848298</v>
      </c>
    </row>
    <row r="202" spans="1:9" x14ac:dyDescent="0.25">
      <c r="A202" s="27" t="s">
        <v>69</v>
      </c>
      <c r="B202" s="57" t="s">
        <v>70</v>
      </c>
      <c r="C202" s="58"/>
      <c r="D202" s="58"/>
      <c r="E202" s="58"/>
      <c r="F202" s="58"/>
      <c r="G202" s="58"/>
      <c r="H202" s="58"/>
    </row>
    <row r="203" spans="1:9" x14ac:dyDescent="0.25">
      <c r="A203" s="70"/>
      <c r="B203" s="71"/>
      <c r="C203" s="24"/>
      <c r="D203" s="24"/>
      <c r="E203" s="79" t="s">
        <v>44</v>
      </c>
      <c r="F203" s="24" t="s">
        <v>8</v>
      </c>
      <c r="G203" s="24"/>
      <c r="H203" s="24"/>
    </row>
    <row r="204" spans="1:9" ht="33" x14ac:dyDescent="0.25">
      <c r="A204" s="75" t="s">
        <v>10</v>
      </c>
      <c r="B204" s="76"/>
      <c r="C204" s="25" t="s">
        <v>11</v>
      </c>
      <c r="D204" s="25" t="s">
        <v>12</v>
      </c>
      <c r="E204" s="80"/>
      <c r="F204" s="26" t="s">
        <v>45</v>
      </c>
      <c r="G204" s="26" t="s">
        <v>33</v>
      </c>
      <c r="H204" s="26" t="s">
        <v>34</v>
      </c>
    </row>
    <row r="205" spans="1:9" x14ac:dyDescent="0.25">
      <c r="A205" s="57" t="s">
        <v>19</v>
      </c>
      <c r="B205" s="58"/>
      <c r="C205" s="58"/>
      <c r="D205" s="59"/>
      <c r="E205" s="60"/>
      <c r="F205" s="61"/>
      <c r="G205" s="61"/>
      <c r="H205" s="61"/>
    </row>
    <row r="206" spans="1:9" x14ac:dyDescent="0.25">
      <c r="A206" s="57" t="s">
        <v>71</v>
      </c>
      <c r="B206" s="59"/>
      <c r="C206" s="15" t="s">
        <v>21</v>
      </c>
      <c r="D206" s="16">
        <v>1</v>
      </c>
      <c r="E206" s="15" t="s">
        <v>22</v>
      </c>
      <c r="F206" s="15" t="s">
        <v>22</v>
      </c>
      <c r="G206" s="3">
        <f>26.41-2.85</f>
        <v>23.56</v>
      </c>
      <c r="H206" s="3">
        <f>G206*D206</f>
        <v>23.56</v>
      </c>
      <c r="I206" s="17">
        <f>H215-I215</f>
        <v>-1.5601320547098396E-3</v>
      </c>
    </row>
    <row r="207" spans="1:9" x14ac:dyDescent="0.25">
      <c r="A207" s="72" t="s">
        <v>23</v>
      </c>
      <c r="B207" s="73"/>
      <c r="C207" s="73"/>
      <c r="D207" s="74"/>
      <c r="E207" s="72" t="s">
        <v>23</v>
      </c>
      <c r="F207" s="73"/>
      <c r="G207" s="74"/>
      <c r="H207" s="18">
        <f>SUM(H206)</f>
        <v>23.56</v>
      </c>
    </row>
    <row r="208" spans="1:9" x14ac:dyDescent="0.25">
      <c r="A208" s="57" t="s">
        <v>24</v>
      </c>
      <c r="B208" s="58"/>
      <c r="C208" s="58"/>
      <c r="D208" s="59"/>
      <c r="E208" s="60"/>
      <c r="F208" s="61"/>
      <c r="G208" s="61"/>
      <c r="H208" s="61"/>
    </row>
    <row r="209" spans="1:9" x14ac:dyDescent="0.25">
      <c r="A209" s="57" t="s">
        <v>25</v>
      </c>
      <c r="B209" s="59"/>
      <c r="C209" s="19" t="s">
        <v>2</v>
      </c>
      <c r="D209" s="29">
        <v>0.2</v>
      </c>
      <c r="E209" s="20"/>
      <c r="F209" s="21">
        <v>88264</v>
      </c>
      <c r="G209" s="18">
        <v>19.25</v>
      </c>
      <c r="H209" s="18">
        <f>G209*D209</f>
        <v>3.85</v>
      </c>
    </row>
    <row r="210" spans="1:9" x14ac:dyDescent="0.25">
      <c r="A210" s="57" t="s">
        <v>27</v>
      </c>
      <c r="B210" s="59"/>
      <c r="C210" s="19" t="s">
        <v>2</v>
      </c>
      <c r="D210" s="29">
        <v>0.2</v>
      </c>
      <c r="E210" s="20"/>
      <c r="F210" s="21">
        <v>88247</v>
      </c>
      <c r="G210" s="18">
        <v>14.53</v>
      </c>
      <c r="H210" s="18">
        <f>G210*D210</f>
        <v>2.9060000000000001</v>
      </c>
    </row>
    <row r="211" spans="1:9" x14ac:dyDescent="0.25">
      <c r="A211" s="72" t="s">
        <v>23</v>
      </c>
      <c r="B211" s="73"/>
      <c r="C211" s="73"/>
      <c r="D211" s="74"/>
      <c r="E211" s="72" t="s">
        <v>23</v>
      </c>
      <c r="F211" s="73"/>
      <c r="G211" s="74"/>
      <c r="H211" s="18">
        <f>SUM(H209:H210)</f>
        <v>6.7560000000000002</v>
      </c>
    </row>
    <row r="212" spans="1:9" x14ac:dyDescent="0.25">
      <c r="A212" s="57" t="s">
        <v>28</v>
      </c>
      <c r="B212" s="58"/>
      <c r="C212" s="58"/>
      <c r="D212" s="59"/>
      <c r="E212" s="60"/>
      <c r="F212" s="61"/>
      <c r="G212" s="61"/>
      <c r="H212" s="61"/>
    </row>
    <row r="213" spans="1:9" x14ac:dyDescent="0.25">
      <c r="A213" s="60"/>
      <c r="B213" s="62"/>
      <c r="C213" s="22"/>
      <c r="D213" s="22"/>
      <c r="E213" s="22"/>
      <c r="F213" s="22"/>
      <c r="G213" s="22"/>
      <c r="H213" s="22"/>
    </row>
    <row r="214" spans="1:9" x14ac:dyDescent="0.25">
      <c r="A214" s="72" t="s">
        <v>23</v>
      </c>
      <c r="B214" s="73"/>
      <c r="C214" s="73"/>
      <c r="D214" s="74"/>
      <c r="E214" s="72" t="s">
        <v>23</v>
      </c>
      <c r="F214" s="73"/>
      <c r="G214" s="74"/>
      <c r="H214" s="18">
        <v>0</v>
      </c>
    </row>
    <row r="215" spans="1:9" x14ac:dyDescent="0.25">
      <c r="A215" s="57" t="s">
        <v>29</v>
      </c>
      <c r="B215" s="58"/>
      <c r="C215" s="58"/>
      <c r="D215" s="59"/>
      <c r="E215" s="57" t="s">
        <v>29</v>
      </c>
      <c r="F215" s="58"/>
      <c r="G215" s="59"/>
      <c r="H215" s="23">
        <f>SUM(H214,H211,H207)</f>
        <v>30.315999999999999</v>
      </c>
      <c r="I215" s="1">
        <f>'[1]PLAN ELETRICA'!E83/J4</f>
        <v>30.317560132054709</v>
      </c>
    </row>
    <row r="216" spans="1:9" x14ac:dyDescent="0.25">
      <c r="A216" s="60" t="s">
        <v>0</v>
      </c>
      <c r="B216" s="61"/>
      <c r="C216" s="61"/>
      <c r="D216" s="61"/>
      <c r="E216" s="61"/>
      <c r="F216" s="61"/>
      <c r="G216" s="61"/>
      <c r="H216" s="62"/>
    </row>
    <row r="217" spans="1:9" x14ac:dyDescent="0.25">
      <c r="A217" s="4" t="s">
        <v>3</v>
      </c>
      <c r="B217" s="65" t="s">
        <v>4</v>
      </c>
      <c r="C217" s="66"/>
      <c r="D217" s="66"/>
      <c r="E217" s="66"/>
      <c r="F217" s="66"/>
      <c r="G217" s="66"/>
      <c r="H217" s="67"/>
    </row>
    <row r="218" spans="1:9" x14ac:dyDescent="0.25">
      <c r="A218" s="27" t="s">
        <v>72</v>
      </c>
      <c r="B218" s="65" t="s">
        <v>73</v>
      </c>
      <c r="C218" s="66"/>
      <c r="D218" s="66"/>
      <c r="E218" s="66"/>
      <c r="F218" s="66"/>
      <c r="G218" s="66"/>
      <c r="H218" s="66"/>
    </row>
    <row r="219" spans="1:9" x14ac:dyDescent="0.25">
      <c r="A219" s="70"/>
      <c r="B219" s="71"/>
      <c r="C219" s="24"/>
      <c r="D219" s="24"/>
      <c r="E219" s="24"/>
      <c r="F219" s="24" t="s">
        <v>8</v>
      </c>
      <c r="G219" s="24"/>
      <c r="H219" s="24"/>
    </row>
    <row r="220" spans="1:9" x14ac:dyDescent="0.25">
      <c r="A220" s="51"/>
      <c r="B220" s="52"/>
      <c r="C220" s="10"/>
      <c r="D220" s="10"/>
      <c r="E220" s="11" t="s">
        <v>9</v>
      </c>
      <c r="F220" s="11" t="s">
        <v>9</v>
      </c>
      <c r="G220" s="10"/>
      <c r="H220" s="10"/>
    </row>
    <row r="221" spans="1:9" ht="33" x14ac:dyDescent="0.25">
      <c r="A221" s="75" t="s">
        <v>10</v>
      </c>
      <c r="B221" s="76"/>
      <c r="C221" s="25" t="s">
        <v>11</v>
      </c>
      <c r="D221" s="25" t="s">
        <v>12</v>
      </c>
      <c r="E221" s="26" t="s">
        <v>13</v>
      </c>
      <c r="F221" s="26" t="s">
        <v>32</v>
      </c>
      <c r="G221" s="26" t="s">
        <v>33</v>
      </c>
      <c r="H221" s="26" t="s">
        <v>34</v>
      </c>
    </row>
    <row r="222" spans="1:9" x14ac:dyDescent="0.25">
      <c r="A222" s="57" t="s">
        <v>19</v>
      </c>
      <c r="B222" s="58"/>
      <c r="C222" s="58"/>
      <c r="D222" s="59"/>
      <c r="E222" s="60"/>
      <c r="F222" s="61"/>
      <c r="G222" s="61"/>
      <c r="H222" s="61"/>
    </row>
    <row r="223" spans="1:9" x14ac:dyDescent="0.25">
      <c r="A223" s="57" t="s">
        <v>74</v>
      </c>
      <c r="B223" s="59"/>
      <c r="C223" s="15" t="s">
        <v>21</v>
      </c>
      <c r="D223" s="16">
        <v>1</v>
      </c>
      <c r="E223" s="15" t="s">
        <v>22</v>
      </c>
      <c r="F223" s="15" t="s">
        <v>22</v>
      </c>
      <c r="G223" s="3">
        <f>24.96-2.7</f>
        <v>22.26</v>
      </c>
      <c r="H223" s="3">
        <f>G223*D223</f>
        <v>22.26</v>
      </c>
    </row>
    <row r="224" spans="1:9" x14ac:dyDescent="0.25">
      <c r="A224" s="72" t="s">
        <v>23</v>
      </c>
      <c r="B224" s="73"/>
      <c r="C224" s="73"/>
      <c r="D224" s="74"/>
      <c r="E224" s="72" t="s">
        <v>23</v>
      </c>
      <c r="F224" s="73"/>
      <c r="G224" s="74"/>
      <c r="H224" s="18">
        <f>SUM(H223)</f>
        <v>22.26</v>
      </c>
      <c r="I224" s="17">
        <f>H232-I232</f>
        <v>-4.5942461877075402E-3</v>
      </c>
    </row>
    <row r="225" spans="1:9" x14ac:dyDescent="0.25">
      <c r="A225" s="57" t="s">
        <v>24</v>
      </c>
      <c r="B225" s="58"/>
      <c r="C225" s="58"/>
      <c r="D225" s="59"/>
      <c r="E225" s="60"/>
      <c r="F225" s="61"/>
      <c r="G225" s="61"/>
      <c r="H225" s="61"/>
    </row>
    <row r="226" spans="1:9" x14ac:dyDescent="0.25">
      <c r="A226" s="57" t="s">
        <v>25</v>
      </c>
      <c r="B226" s="59"/>
      <c r="C226" s="19" t="s">
        <v>2</v>
      </c>
      <c r="D226" s="29">
        <v>0.2</v>
      </c>
      <c r="E226" s="20"/>
      <c r="F226" s="21">
        <v>88264</v>
      </c>
      <c r="G226" s="18">
        <v>19.25</v>
      </c>
      <c r="H226" s="18">
        <f>G226*D226</f>
        <v>3.85</v>
      </c>
    </row>
    <row r="227" spans="1:9" x14ac:dyDescent="0.25">
      <c r="A227" s="57" t="s">
        <v>27</v>
      </c>
      <c r="B227" s="59"/>
      <c r="C227" s="19" t="s">
        <v>2</v>
      </c>
      <c r="D227" s="29">
        <v>0.2</v>
      </c>
      <c r="E227" s="20"/>
      <c r="F227" s="21">
        <v>88247</v>
      </c>
      <c r="G227" s="18">
        <v>14.53</v>
      </c>
      <c r="H227" s="18">
        <f>G227*D227</f>
        <v>2.9060000000000001</v>
      </c>
    </row>
    <row r="228" spans="1:9" x14ac:dyDescent="0.25">
      <c r="A228" s="72" t="s">
        <v>23</v>
      </c>
      <c r="B228" s="73"/>
      <c r="C228" s="73"/>
      <c r="D228" s="74"/>
      <c r="E228" s="72" t="s">
        <v>23</v>
      </c>
      <c r="F228" s="73"/>
      <c r="G228" s="74"/>
      <c r="H228" s="18">
        <f>SUM(H226:H227)</f>
        <v>6.7560000000000002</v>
      </c>
    </row>
    <row r="229" spans="1:9" x14ac:dyDescent="0.25">
      <c r="A229" s="57" t="s">
        <v>28</v>
      </c>
      <c r="B229" s="58"/>
      <c r="C229" s="58"/>
      <c r="D229" s="59"/>
      <c r="E229" s="60"/>
      <c r="F229" s="61"/>
      <c r="G229" s="61"/>
      <c r="H229" s="61"/>
    </row>
    <row r="230" spans="1:9" x14ac:dyDescent="0.25">
      <c r="A230" s="60"/>
      <c r="B230" s="62"/>
      <c r="C230" s="22"/>
      <c r="D230" s="22"/>
      <c r="E230" s="22"/>
      <c r="F230" s="22"/>
      <c r="G230" s="22"/>
      <c r="H230" s="22"/>
    </row>
    <row r="231" spans="1:9" x14ac:dyDescent="0.25">
      <c r="A231" s="72" t="s">
        <v>23</v>
      </c>
      <c r="B231" s="73"/>
      <c r="C231" s="73"/>
      <c r="D231" s="74"/>
      <c r="E231" s="72" t="s">
        <v>23</v>
      </c>
      <c r="F231" s="73"/>
      <c r="G231" s="74"/>
      <c r="H231" s="18">
        <v>0</v>
      </c>
    </row>
    <row r="232" spans="1:9" x14ac:dyDescent="0.25">
      <c r="A232" s="57" t="s">
        <v>29</v>
      </c>
      <c r="B232" s="58"/>
      <c r="C232" s="58"/>
      <c r="D232" s="59"/>
      <c r="E232" s="57" t="s">
        <v>29</v>
      </c>
      <c r="F232" s="58"/>
      <c r="G232" s="59"/>
      <c r="H232" s="23">
        <f>SUM(H231,H228,H224)</f>
        <v>29.016000000000002</v>
      </c>
      <c r="I232" s="1">
        <f>'[1]PLAN ELETRICA'!E84/J4</f>
        <v>29.020594246187709</v>
      </c>
    </row>
    <row r="233" spans="1:9" x14ac:dyDescent="0.25">
      <c r="A233" s="20" t="s">
        <v>75</v>
      </c>
      <c r="B233" s="65" t="s">
        <v>76</v>
      </c>
      <c r="C233" s="66"/>
      <c r="D233" s="66"/>
      <c r="E233" s="66"/>
      <c r="F233" s="66"/>
      <c r="G233" s="66"/>
      <c r="H233" s="66"/>
    </row>
    <row r="234" spans="1:9" x14ac:dyDescent="0.25">
      <c r="A234" s="70"/>
      <c r="B234" s="71"/>
      <c r="C234" s="24"/>
      <c r="D234" s="24"/>
      <c r="E234" s="24"/>
      <c r="F234" s="24" t="s">
        <v>8</v>
      </c>
      <c r="G234" s="24"/>
      <c r="H234" s="24"/>
    </row>
    <row r="235" spans="1:9" x14ac:dyDescent="0.25">
      <c r="A235" s="51"/>
      <c r="B235" s="52"/>
      <c r="C235" s="10"/>
      <c r="D235" s="10"/>
      <c r="E235" s="11" t="s">
        <v>9</v>
      </c>
      <c r="F235" s="81" t="s">
        <v>9</v>
      </c>
      <c r="G235" s="82"/>
      <c r="H235" s="82"/>
    </row>
    <row r="236" spans="1:9" x14ac:dyDescent="0.25">
      <c r="A236" s="53" t="s">
        <v>10</v>
      </c>
      <c r="B236" s="54"/>
      <c r="C236" s="83" t="s">
        <v>11</v>
      </c>
      <c r="D236" s="83" t="s">
        <v>12</v>
      </c>
      <c r="E236" s="81" t="s">
        <v>13</v>
      </c>
      <c r="F236" s="81"/>
      <c r="G236" s="82"/>
      <c r="H236" s="82"/>
    </row>
    <row r="237" spans="1:9" ht="33" x14ac:dyDescent="0.25">
      <c r="A237" s="75"/>
      <c r="B237" s="76"/>
      <c r="C237" s="84"/>
      <c r="D237" s="84"/>
      <c r="E237" s="85"/>
      <c r="F237" s="26" t="s">
        <v>32</v>
      </c>
      <c r="G237" s="26" t="s">
        <v>33</v>
      </c>
      <c r="H237" s="26" t="s">
        <v>34</v>
      </c>
    </row>
    <row r="238" spans="1:9" x14ac:dyDescent="0.25">
      <c r="A238" s="57" t="s">
        <v>19</v>
      </c>
      <c r="B238" s="58"/>
      <c r="C238" s="58"/>
      <c r="D238" s="59"/>
      <c r="E238" s="60"/>
      <c r="F238" s="61"/>
      <c r="G238" s="61"/>
      <c r="H238" s="61"/>
    </row>
    <row r="239" spans="1:9" x14ac:dyDescent="0.25">
      <c r="A239" s="57" t="s">
        <v>77</v>
      </c>
      <c r="B239" s="59"/>
      <c r="C239" s="15" t="s">
        <v>21</v>
      </c>
      <c r="D239" s="16">
        <v>1</v>
      </c>
      <c r="E239" s="15" t="s">
        <v>22</v>
      </c>
      <c r="F239" s="15" t="s">
        <v>22</v>
      </c>
      <c r="G239" s="3">
        <f>37.21-3.92</f>
        <v>33.29</v>
      </c>
      <c r="H239" s="3">
        <f>G239*D239</f>
        <v>33.29</v>
      </c>
    </row>
    <row r="240" spans="1:9" x14ac:dyDescent="0.25">
      <c r="A240" s="72" t="s">
        <v>23</v>
      </c>
      <c r="B240" s="73"/>
      <c r="C240" s="73"/>
      <c r="D240" s="74"/>
      <c r="E240" s="72" t="s">
        <v>23</v>
      </c>
      <c r="F240" s="73"/>
      <c r="G240" s="74"/>
      <c r="H240" s="18">
        <f>SUM(H239)</f>
        <v>33.29</v>
      </c>
      <c r="I240" s="17">
        <f>H248-I248</f>
        <v>-1.5606036786692812E-3</v>
      </c>
    </row>
    <row r="241" spans="1:9" x14ac:dyDescent="0.25">
      <c r="A241" s="57" t="s">
        <v>24</v>
      </c>
      <c r="B241" s="58"/>
      <c r="C241" s="58"/>
      <c r="D241" s="59"/>
      <c r="E241" s="60"/>
      <c r="F241" s="61"/>
      <c r="G241" s="61"/>
      <c r="H241" s="61"/>
    </row>
    <row r="242" spans="1:9" x14ac:dyDescent="0.25">
      <c r="A242" s="57" t="s">
        <v>25</v>
      </c>
      <c r="B242" s="59"/>
      <c r="C242" s="19" t="s">
        <v>2</v>
      </c>
      <c r="D242" s="29">
        <v>0.2</v>
      </c>
      <c r="E242" s="20"/>
      <c r="F242" s="21">
        <v>88264</v>
      </c>
      <c r="G242" s="18">
        <v>19.25</v>
      </c>
      <c r="H242" s="18">
        <f>G242*D242</f>
        <v>3.85</v>
      </c>
    </row>
    <row r="243" spans="1:9" x14ac:dyDescent="0.25">
      <c r="A243" s="57" t="s">
        <v>27</v>
      </c>
      <c r="B243" s="59"/>
      <c r="C243" s="19" t="s">
        <v>2</v>
      </c>
      <c r="D243" s="29">
        <v>0.1</v>
      </c>
      <c r="E243" s="20"/>
      <c r="F243" s="21">
        <v>88247</v>
      </c>
      <c r="G243" s="18">
        <v>14.53</v>
      </c>
      <c r="H243" s="18">
        <f>G243*D243</f>
        <v>1.4530000000000001</v>
      </c>
    </row>
    <row r="244" spans="1:9" x14ac:dyDescent="0.25">
      <c r="A244" s="72" t="s">
        <v>23</v>
      </c>
      <c r="B244" s="73"/>
      <c r="C244" s="73"/>
      <c r="D244" s="74"/>
      <c r="E244" s="72" t="s">
        <v>23</v>
      </c>
      <c r="F244" s="73"/>
      <c r="G244" s="74"/>
      <c r="H244" s="18">
        <f>SUM(H242:H243)</f>
        <v>5.3029999999999999</v>
      </c>
    </row>
    <row r="245" spans="1:9" x14ac:dyDescent="0.25">
      <c r="A245" s="57" t="s">
        <v>28</v>
      </c>
      <c r="B245" s="58"/>
      <c r="C245" s="58"/>
      <c r="D245" s="59"/>
      <c r="E245" s="60"/>
      <c r="F245" s="61"/>
      <c r="G245" s="61"/>
      <c r="H245" s="61"/>
    </row>
    <row r="246" spans="1:9" x14ac:dyDescent="0.25">
      <c r="A246" s="60"/>
      <c r="B246" s="62"/>
      <c r="C246" s="22"/>
      <c r="D246" s="22"/>
      <c r="E246" s="22"/>
      <c r="F246" s="22"/>
      <c r="G246" s="22"/>
      <c r="H246" s="22"/>
    </row>
    <row r="247" spans="1:9" x14ac:dyDescent="0.25">
      <c r="A247" s="72" t="s">
        <v>23</v>
      </c>
      <c r="B247" s="73"/>
      <c r="C247" s="73"/>
      <c r="D247" s="74"/>
      <c r="E247" s="72" t="s">
        <v>23</v>
      </c>
      <c r="F247" s="73"/>
      <c r="G247" s="74"/>
      <c r="H247" s="18">
        <v>0</v>
      </c>
    </row>
    <row r="248" spans="1:9" x14ac:dyDescent="0.25">
      <c r="A248" s="57" t="s">
        <v>29</v>
      </c>
      <c r="B248" s="58"/>
      <c r="C248" s="58"/>
      <c r="D248" s="59"/>
      <c r="E248" s="57" t="s">
        <v>29</v>
      </c>
      <c r="F248" s="58"/>
      <c r="G248" s="59"/>
      <c r="H248" s="23">
        <f>SUM(H247,H244,H240)</f>
        <v>38.592999999999996</v>
      </c>
      <c r="I248" s="1">
        <f>'[1]PLAN ELETRICA'!E85/J4</f>
        <v>38.594560603678666</v>
      </c>
    </row>
    <row r="250" spans="1:9" x14ac:dyDescent="0.25">
      <c r="A250" s="60" t="s">
        <v>0</v>
      </c>
      <c r="B250" s="61"/>
      <c r="C250" s="61"/>
      <c r="D250" s="61"/>
      <c r="E250" s="61"/>
      <c r="F250" s="61"/>
      <c r="G250" s="61"/>
      <c r="H250" s="62"/>
    </row>
    <row r="251" spans="1:9" x14ac:dyDescent="0.25">
      <c r="A251" s="4" t="s">
        <v>3</v>
      </c>
      <c r="B251" s="65" t="s">
        <v>4</v>
      </c>
      <c r="C251" s="66"/>
      <c r="D251" s="66"/>
      <c r="E251" s="66"/>
      <c r="F251" s="66"/>
      <c r="G251" s="66"/>
      <c r="H251" s="67"/>
    </row>
    <row r="252" spans="1:9" x14ac:dyDescent="0.25">
      <c r="A252" s="20" t="s">
        <v>78</v>
      </c>
      <c r="B252" s="57" t="s">
        <v>79</v>
      </c>
      <c r="C252" s="58"/>
      <c r="D252" s="58"/>
      <c r="E252" s="58"/>
      <c r="F252" s="58"/>
      <c r="G252" s="58"/>
      <c r="H252" s="58"/>
    </row>
    <row r="253" spans="1:9" x14ac:dyDescent="0.25">
      <c r="A253" s="70"/>
      <c r="B253" s="71"/>
      <c r="C253" s="24"/>
      <c r="D253" s="24"/>
      <c r="E253" s="24"/>
      <c r="F253" s="24" t="s">
        <v>8</v>
      </c>
      <c r="G253" s="24"/>
      <c r="H253" s="24"/>
    </row>
    <row r="254" spans="1:9" x14ac:dyDescent="0.25">
      <c r="A254" s="51"/>
      <c r="B254" s="52"/>
      <c r="C254" s="10"/>
      <c r="D254" s="10"/>
      <c r="E254" s="11" t="s">
        <v>9</v>
      </c>
      <c r="F254" s="11" t="s">
        <v>9</v>
      </c>
      <c r="G254" s="10"/>
      <c r="H254" s="10"/>
    </row>
    <row r="255" spans="1:9" ht="33" x14ac:dyDescent="0.25">
      <c r="A255" s="75" t="s">
        <v>10</v>
      </c>
      <c r="B255" s="76"/>
      <c r="C255" s="25" t="s">
        <v>11</v>
      </c>
      <c r="D255" s="25" t="s">
        <v>12</v>
      </c>
      <c r="E255" s="26" t="s">
        <v>13</v>
      </c>
      <c r="F255" s="26" t="s">
        <v>32</v>
      </c>
      <c r="G255" s="26" t="s">
        <v>33</v>
      </c>
      <c r="H255" s="26" t="s">
        <v>34</v>
      </c>
    </row>
    <row r="256" spans="1:9" x14ac:dyDescent="0.25">
      <c r="A256" s="57" t="s">
        <v>19</v>
      </c>
      <c r="B256" s="58"/>
      <c r="C256" s="58"/>
      <c r="D256" s="59"/>
      <c r="E256" s="60"/>
      <c r="F256" s="61"/>
      <c r="G256" s="61"/>
      <c r="H256" s="61"/>
    </row>
    <row r="257" spans="1:9" x14ac:dyDescent="0.25">
      <c r="A257" s="57" t="s">
        <v>80</v>
      </c>
      <c r="B257" s="59"/>
      <c r="C257" s="15" t="s">
        <v>21</v>
      </c>
      <c r="D257" s="16">
        <v>1</v>
      </c>
      <c r="E257" s="15" t="s">
        <v>22</v>
      </c>
      <c r="F257" s="15" t="s">
        <v>22</v>
      </c>
      <c r="G257" s="3">
        <f>68.94-7.13</f>
        <v>61.809999999999995</v>
      </c>
      <c r="H257" s="3">
        <f>G257*D257</f>
        <v>61.809999999999995</v>
      </c>
      <c r="I257" s="17">
        <f>H266-I266</f>
        <v>1.7085363936359954E-3</v>
      </c>
    </row>
    <row r="258" spans="1:9" x14ac:dyDescent="0.25">
      <c r="A258" s="72" t="s">
        <v>23</v>
      </c>
      <c r="B258" s="73"/>
      <c r="C258" s="73"/>
      <c r="D258" s="74"/>
      <c r="E258" s="72" t="s">
        <v>23</v>
      </c>
      <c r="F258" s="73"/>
      <c r="G258" s="74"/>
      <c r="H258" s="18">
        <f>SUM(H257)</f>
        <v>61.809999999999995</v>
      </c>
    </row>
    <row r="259" spans="1:9" x14ac:dyDescent="0.25">
      <c r="A259" s="57" t="s">
        <v>24</v>
      </c>
      <c r="B259" s="58"/>
      <c r="C259" s="58"/>
      <c r="D259" s="59"/>
      <c r="E259" s="60"/>
      <c r="F259" s="61"/>
      <c r="G259" s="61"/>
      <c r="H259" s="61"/>
    </row>
    <row r="260" spans="1:9" x14ac:dyDescent="0.25">
      <c r="A260" s="57" t="s">
        <v>25</v>
      </c>
      <c r="B260" s="59"/>
      <c r="C260" s="19" t="s">
        <v>2</v>
      </c>
      <c r="D260" s="29">
        <v>0.1</v>
      </c>
      <c r="E260" s="20"/>
      <c r="F260" s="21">
        <v>88264</v>
      </c>
      <c r="G260" s="18">
        <v>19.25</v>
      </c>
      <c r="H260" s="18">
        <f>G260*D260</f>
        <v>1.925</v>
      </c>
    </row>
    <row r="261" spans="1:9" x14ac:dyDescent="0.25">
      <c r="A261" s="57" t="s">
        <v>27</v>
      </c>
      <c r="B261" s="59"/>
      <c r="C261" s="19" t="s">
        <v>2</v>
      </c>
      <c r="D261" s="29">
        <v>0.1</v>
      </c>
      <c r="E261" s="20"/>
      <c r="F261" s="21">
        <v>88247</v>
      </c>
      <c r="G261" s="18">
        <v>14.53</v>
      </c>
      <c r="H261" s="18">
        <f>G261*D261</f>
        <v>1.4530000000000001</v>
      </c>
    </row>
    <row r="262" spans="1:9" x14ac:dyDescent="0.25">
      <c r="A262" s="72" t="s">
        <v>23</v>
      </c>
      <c r="B262" s="73"/>
      <c r="C262" s="73"/>
      <c r="D262" s="74"/>
      <c r="E262" s="72" t="s">
        <v>23</v>
      </c>
      <c r="F262" s="73"/>
      <c r="G262" s="74"/>
      <c r="H262" s="18">
        <f>SUM(H260:H261)</f>
        <v>3.3780000000000001</v>
      </c>
    </row>
    <row r="263" spans="1:9" x14ac:dyDescent="0.25">
      <c r="A263" s="57" t="s">
        <v>28</v>
      </c>
      <c r="B263" s="58"/>
      <c r="C263" s="58"/>
      <c r="D263" s="59"/>
      <c r="E263" s="60"/>
      <c r="F263" s="61"/>
      <c r="G263" s="61"/>
      <c r="H263" s="61"/>
    </row>
    <row r="264" spans="1:9" x14ac:dyDescent="0.25">
      <c r="A264" s="60"/>
      <c r="B264" s="62"/>
      <c r="C264" s="22"/>
      <c r="D264" s="22"/>
      <c r="E264" s="22"/>
      <c r="F264" s="22"/>
      <c r="G264" s="22"/>
      <c r="H264" s="22"/>
    </row>
    <row r="265" spans="1:9" x14ac:dyDescent="0.25">
      <c r="A265" s="72" t="s">
        <v>23</v>
      </c>
      <c r="B265" s="73"/>
      <c r="C265" s="73"/>
      <c r="D265" s="74"/>
      <c r="E265" s="72" t="s">
        <v>23</v>
      </c>
      <c r="F265" s="73"/>
      <c r="G265" s="74"/>
      <c r="H265" s="18">
        <v>0</v>
      </c>
    </row>
    <row r="266" spans="1:9" x14ac:dyDescent="0.25">
      <c r="A266" s="57" t="s">
        <v>29</v>
      </c>
      <c r="B266" s="58"/>
      <c r="C266" s="58"/>
      <c r="D266" s="59"/>
      <c r="E266" s="57" t="s">
        <v>29</v>
      </c>
      <c r="F266" s="58"/>
      <c r="G266" s="59"/>
      <c r="H266" s="23">
        <f>SUM(H265,H262,H258)</f>
        <v>65.187999999999988</v>
      </c>
      <c r="I266" s="1">
        <f>'[1]PLAN ELETRICA'!E86/J4</f>
        <v>65.186291463606352</v>
      </c>
    </row>
    <row r="267" spans="1:9" x14ac:dyDescent="0.25">
      <c r="A267" s="27" t="s">
        <v>81</v>
      </c>
      <c r="B267" s="65" t="s">
        <v>82</v>
      </c>
      <c r="C267" s="66"/>
      <c r="D267" s="66"/>
      <c r="E267" s="66"/>
      <c r="F267" s="66"/>
      <c r="G267" s="66"/>
      <c r="H267" s="66"/>
    </row>
    <row r="268" spans="1:9" x14ac:dyDescent="0.25">
      <c r="A268" s="70"/>
      <c r="B268" s="71"/>
      <c r="C268" s="24"/>
      <c r="D268" s="24"/>
      <c r="E268" s="24"/>
      <c r="F268" s="24" t="s">
        <v>8</v>
      </c>
      <c r="G268" s="24"/>
      <c r="H268" s="24"/>
    </row>
    <row r="269" spans="1:9" x14ac:dyDescent="0.25">
      <c r="A269" s="51"/>
      <c r="B269" s="52"/>
      <c r="C269" s="10"/>
      <c r="D269" s="10"/>
      <c r="E269" s="11" t="s">
        <v>9</v>
      </c>
      <c r="F269" s="11" t="s">
        <v>9</v>
      </c>
      <c r="G269" s="10"/>
      <c r="H269" s="10"/>
    </row>
    <row r="270" spans="1:9" ht="33" x14ac:dyDescent="0.25">
      <c r="A270" s="75" t="s">
        <v>10</v>
      </c>
      <c r="B270" s="76"/>
      <c r="C270" s="25" t="s">
        <v>11</v>
      </c>
      <c r="D270" s="25" t="s">
        <v>12</v>
      </c>
      <c r="E270" s="26" t="s">
        <v>13</v>
      </c>
      <c r="F270" s="26" t="s">
        <v>32</v>
      </c>
      <c r="G270" s="26" t="s">
        <v>33</v>
      </c>
      <c r="H270" s="26" t="s">
        <v>34</v>
      </c>
    </row>
    <row r="271" spans="1:9" x14ac:dyDescent="0.25">
      <c r="A271" s="57" t="s">
        <v>19</v>
      </c>
      <c r="B271" s="58"/>
      <c r="C271" s="58"/>
      <c r="D271" s="59"/>
      <c r="E271" s="60"/>
      <c r="F271" s="61"/>
      <c r="G271" s="61"/>
      <c r="H271" s="61"/>
    </row>
    <row r="272" spans="1:9" x14ac:dyDescent="0.25">
      <c r="A272" s="57" t="s">
        <v>83</v>
      </c>
      <c r="B272" s="59"/>
      <c r="C272" s="15" t="s">
        <v>21</v>
      </c>
      <c r="D272" s="16">
        <v>1</v>
      </c>
      <c r="E272" s="15" t="s">
        <v>22</v>
      </c>
      <c r="F272" s="15" t="s">
        <v>22</v>
      </c>
      <c r="G272" s="3">
        <v>7.77</v>
      </c>
      <c r="H272" s="3">
        <f>G272*D272</f>
        <v>7.77</v>
      </c>
    </row>
    <row r="273" spans="1:9" x14ac:dyDescent="0.25">
      <c r="A273" s="72" t="s">
        <v>23</v>
      </c>
      <c r="B273" s="73"/>
      <c r="C273" s="73"/>
      <c r="D273" s="74"/>
      <c r="E273" s="72" t="s">
        <v>23</v>
      </c>
      <c r="F273" s="73"/>
      <c r="G273" s="74"/>
      <c r="H273" s="18">
        <f>SUM(H272)</f>
        <v>7.77</v>
      </c>
      <c r="I273" s="17">
        <f>H281-I281</f>
        <v>-5.9066184562173163E-3</v>
      </c>
    </row>
    <row r="274" spans="1:9" x14ac:dyDescent="0.25">
      <c r="A274" s="57" t="s">
        <v>24</v>
      </c>
      <c r="B274" s="58"/>
      <c r="C274" s="58"/>
      <c r="D274" s="59"/>
      <c r="E274" s="60"/>
      <c r="F274" s="61"/>
      <c r="G274" s="61"/>
      <c r="H274" s="61"/>
    </row>
    <row r="275" spans="1:9" x14ac:dyDescent="0.25">
      <c r="A275" s="57" t="s">
        <v>25</v>
      </c>
      <c r="B275" s="59"/>
      <c r="C275" s="19" t="s">
        <v>2</v>
      </c>
      <c r="D275" s="29">
        <v>0.1</v>
      </c>
      <c r="E275" s="20"/>
      <c r="F275" s="21">
        <v>88264</v>
      </c>
      <c r="G275" s="18">
        <v>19.25</v>
      </c>
      <c r="H275" s="18">
        <f>G275*D275</f>
        <v>1.925</v>
      </c>
    </row>
    <row r="276" spans="1:9" x14ac:dyDescent="0.25">
      <c r="A276" s="57" t="s">
        <v>27</v>
      </c>
      <c r="B276" s="59"/>
      <c r="C276" s="19" t="s">
        <v>2</v>
      </c>
      <c r="D276" s="29">
        <v>0.1</v>
      </c>
      <c r="E276" s="20"/>
      <c r="F276" s="21">
        <v>88247</v>
      </c>
      <c r="G276" s="18">
        <v>14.53</v>
      </c>
      <c r="H276" s="18">
        <f>G276*D276</f>
        <v>1.4530000000000001</v>
      </c>
    </row>
    <row r="277" spans="1:9" x14ac:dyDescent="0.25">
      <c r="A277" s="72" t="s">
        <v>23</v>
      </c>
      <c r="B277" s="73"/>
      <c r="C277" s="73"/>
      <c r="D277" s="74"/>
      <c r="E277" s="72" t="s">
        <v>23</v>
      </c>
      <c r="F277" s="73"/>
      <c r="G277" s="74"/>
      <c r="H277" s="18">
        <f>SUM(H275:H276)</f>
        <v>3.3780000000000001</v>
      </c>
    </row>
    <row r="278" spans="1:9" x14ac:dyDescent="0.25">
      <c r="A278" s="57" t="s">
        <v>28</v>
      </c>
      <c r="B278" s="58"/>
      <c r="C278" s="58"/>
      <c r="D278" s="59"/>
      <c r="E278" s="60"/>
      <c r="F278" s="61"/>
      <c r="G278" s="61"/>
      <c r="H278" s="61"/>
    </row>
    <row r="279" spans="1:9" x14ac:dyDescent="0.25">
      <c r="A279" s="60"/>
      <c r="B279" s="62"/>
      <c r="C279" s="22"/>
      <c r="D279" s="22"/>
      <c r="E279" s="22"/>
      <c r="F279" s="22"/>
      <c r="G279" s="22"/>
      <c r="H279" s="22"/>
    </row>
    <row r="280" spans="1:9" x14ac:dyDescent="0.25">
      <c r="A280" s="72" t="s">
        <v>23</v>
      </c>
      <c r="B280" s="73"/>
      <c r="C280" s="73"/>
      <c r="D280" s="74"/>
      <c r="E280" s="72" t="s">
        <v>23</v>
      </c>
      <c r="F280" s="73"/>
      <c r="G280" s="74"/>
      <c r="H280" s="18">
        <v>0</v>
      </c>
    </row>
    <row r="281" spans="1:9" x14ac:dyDescent="0.25">
      <c r="A281" s="57" t="s">
        <v>29</v>
      </c>
      <c r="B281" s="58"/>
      <c r="C281" s="58"/>
      <c r="D281" s="59"/>
      <c r="E281" s="57" t="s">
        <v>29</v>
      </c>
      <c r="F281" s="58"/>
      <c r="G281" s="59"/>
      <c r="H281" s="23">
        <f>SUM(H280,H277,H273)</f>
        <v>11.148</v>
      </c>
      <c r="I281" s="1">
        <f>'[1]PLAN ELETRICA'!E87/J4</f>
        <v>11.153906618456217</v>
      </c>
    </row>
    <row r="282" spans="1:9" ht="25.5" customHeight="1" x14ac:dyDescent="0.25">
      <c r="A282" s="27" t="s">
        <v>84</v>
      </c>
      <c r="B282" s="65" t="s">
        <v>85</v>
      </c>
      <c r="C282" s="66"/>
      <c r="D282" s="66"/>
      <c r="E282" s="66"/>
      <c r="F282" s="66"/>
      <c r="G282" s="66"/>
      <c r="H282" s="66"/>
    </row>
    <row r="283" spans="1:9" x14ac:dyDescent="0.25">
      <c r="A283" s="60" t="s">
        <v>0</v>
      </c>
      <c r="B283" s="61"/>
      <c r="C283" s="61"/>
      <c r="D283" s="61"/>
      <c r="E283" s="61"/>
      <c r="F283" s="61"/>
      <c r="G283" s="61"/>
      <c r="H283" s="62"/>
    </row>
    <row r="284" spans="1:9" x14ac:dyDescent="0.25">
      <c r="A284" s="4" t="s">
        <v>3</v>
      </c>
      <c r="B284" s="65" t="s">
        <v>4</v>
      </c>
      <c r="C284" s="66"/>
      <c r="D284" s="66"/>
      <c r="E284" s="66"/>
      <c r="F284" s="66"/>
      <c r="G284" s="66"/>
      <c r="H284" s="67"/>
    </row>
    <row r="285" spans="1:9" x14ac:dyDescent="0.25">
      <c r="A285" s="70"/>
      <c r="B285" s="71"/>
      <c r="C285" s="24"/>
      <c r="D285" s="24"/>
      <c r="E285" s="24"/>
      <c r="F285" s="24" t="s">
        <v>8</v>
      </c>
      <c r="G285" s="24"/>
      <c r="H285" s="24"/>
    </row>
    <row r="286" spans="1:9" x14ac:dyDescent="0.25">
      <c r="A286" s="51"/>
      <c r="B286" s="52"/>
      <c r="C286" s="10"/>
      <c r="D286" s="10"/>
      <c r="E286" s="11" t="s">
        <v>9</v>
      </c>
      <c r="F286" s="11" t="s">
        <v>9</v>
      </c>
      <c r="G286" s="10"/>
      <c r="H286" s="10"/>
    </row>
    <row r="287" spans="1:9" ht="33" x14ac:dyDescent="0.25">
      <c r="A287" s="75" t="s">
        <v>10</v>
      </c>
      <c r="B287" s="76"/>
      <c r="C287" s="25" t="s">
        <v>11</v>
      </c>
      <c r="D287" s="25" t="s">
        <v>12</v>
      </c>
      <c r="E287" s="26" t="s">
        <v>13</v>
      </c>
      <c r="F287" s="26" t="s">
        <v>32</v>
      </c>
      <c r="G287" s="26" t="s">
        <v>33</v>
      </c>
      <c r="H287" s="26" t="s">
        <v>34</v>
      </c>
    </row>
    <row r="288" spans="1:9" x14ac:dyDescent="0.25">
      <c r="A288" s="57" t="s">
        <v>19</v>
      </c>
      <c r="B288" s="58"/>
      <c r="C288" s="58"/>
      <c r="D288" s="59"/>
      <c r="E288" s="60"/>
      <c r="F288" s="61"/>
      <c r="G288" s="61"/>
      <c r="H288" s="61"/>
    </row>
    <row r="289" spans="1:9" x14ac:dyDescent="0.25">
      <c r="A289" s="57" t="s">
        <v>86</v>
      </c>
      <c r="B289" s="59"/>
      <c r="C289" s="15" t="s">
        <v>21</v>
      </c>
      <c r="D289" s="16">
        <v>1</v>
      </c>
      <c r="E289" s="15" t="s">
        <v>22</v>
      </c>
      <c r="F289" s="15" t="s">
        <v>22</v>
      </c>
      <c r="G289" s="3">
        <v>3.99</v>
      </c>
      <c r="H289" s="3">
        <f>G289*D289</f>
        <v>3.99</v>
      </c>
      <c r="I289" s="17">
        <f>H298-I298</f>
        <v>-5.0545511711996838E-3</v>
      </c>
    </row>
    <row r="290" spans="1:9" x14ac:dyDescent="0.25">
      <c r="A290" s="72" t="s">
        <v>23</v>
      </c>
      <c r="B290" s="73"/>
      <c r="C290" s="73"/>
      <c r="D290" s="74"/>
      <c r="E290" s="72" t="s">
        <v>23</v>
      </c>
      <c r="F290" s="73"/>
      <c r="G290" s="74"/>
      <c r="H290" s="18">
        <f>SUM(H289)</f>
        <v>3.99</v>
      </c>
    </row>
    <row r="291" spans="1:9" x14ac:dyDescent="0.25">
      <c r="A291" s="57" t="s">
        <v>24</v>
      </c>
      <c r="B291" s="58"/>
      <c r="C291" s="58"/>
      <c r="D291" s="59"/>
      <c r="E291" s="60"/>
      <c r="F291" s="61"/>
      <c r="G291" s="61"/>
      <c r="H291" s="61"/>
    </row>
    <row r="292" spans="1:9" x14ac:dyDescent="0.25">
      <c r="A292" s="57" t="s">
        <v>25</v>
      </c>
      <c r="B292" s="59"/>
      <c r="C292" s="19" t="s">
        <v>2</v>
      </c>
      <c r="D292" s="29">
        <v>0.1</v>
      </c>
      <c r="E292" s="20"/>
      <c r="F292" s="21">
        <v>88264</v>
      </c>
      <c r="G292" s="18">
        <v>19.25</v>
      </c>
      <c r="H292" s="18">
        <f>G292*D292</f>
        <v>1.925</v>
      </c>
    </row>
    <row r="293" spans="1:9" x14ac:dyDescent="0.25">
      <c r="A293" s="57" t="s">
        <v>27</v>
      </c>
      <c r="B293" s="59"/>
      <c r="C293" s="19" t="s">
        <v>2</v>
      </c>
      <c r="D293" s="29">
        <v>0.1</v>
      </c>
      <c r="E293" s="20"/>
      <c r="F293" s="21">
        <v>88247</v>
      </c>
      <c r="G293" s="18">
        <v>14.53</v>
      </c>
      <c r="H293" s="18">
        <f>G293*D293</f>
        <v>1.4530000000000001</v>
      </c>
    </row>
    <row r="294" spans="1:9" x14ac:dyDescent="0.25">
      <c r="A294" s="72" t="s">
        <v>23</v>
      </c>
      <c r="B294" s="73"/>
      <c r="C294" s="73"/>
      <c r="D294" s="74"/>
      <c r="E294" s="72" t="s">
        <v>23</v>
      </c>
      <c r="F294" s="73"/>
      <c r="G294" s="74"/>
      <c r="H294" s="18">
        <f>SUM(H292:H293)</f>
        <v>3.3780000000000001</v>
      </c>
    </row>
    <row r="295" spans="1:9" x14ac:dyDescent="0.25">
      <c r="A295" s="57" t="s">
        <v>28</v>
      </c>
      <c r="B295" s="58"/>
      <c r="C295" s="58"/>
      <c r="D295" s="59"/>
      <c r="E295" s="60"/>
      <c r="F295" s="61"/>
      <c r="G295" s="61"/>
      <c r="H295" s="61"/>
    </row>
    <row r="296" spans="1:9" x14ac:dyDescent="0.25">
      <c r="A296" s="60"/>
      <c r="B296" s="62"/>
      <c r="C296" s="22"/>
      <c r="D296" s="22"/>
      <c r="E296" s="22"/>
      <c r="F296" s="22"/>
      <c r="G296" s="22"/>
      <c r="H296" s="22"/>
    </row>
    <row r="297" spans="1:9" x14ac:dyDescent="0.25">
      <c r="A297" s="72" t="s">
        <v>23</v>
      </c>
      <c r="B297" s="73"/>
      <c r="C297" s="73"/>
      <c r="D297" s="74"/>
      <c r="E297" s="72" t="s">
        <v>23</v>
      </c>
      <c r="F297" s="73"/>
      <c r="G297" s="74"/>
      <c r="H297" s="18">
        <v>0</v>
      </c>
    </row>
    <row r="298" spans="1:9" x14ac:dyDescent="0.25">
      <c r="A298" s="57" t="s">
        <v>29</v>
      </c>
      <c r="B298" s="58"/>
      <c r="C298" s="58"/>
      <c r="D298" s="59"/>
      <c r="E298" s="57" t="s">
        <v>29</v>
      </c>
      <c r="F298" s="58"/>
      <c r="G298" s="59"/>
      <c r="H298" s="23">
        <f>SUM(H297,H294,H290)</f>
        <v>7.3680000000000003</v>
      </c>
      <c r="I298" s="1">
        <f>'[1]PLAN ELETRICA'!E116/J4</f>
        <v>7.3730545511712</v>
      </c>
    </row>
    <row r="299" spans="1:9" x14ac:dyDescent="0.25">
      <c r="A299" s="27" t="s">
        <v>87</v>
      </c>
      <c r="B299" s="65" t="s">
        <v>88</v>
      </c>
      <c r="C299" s="66"/>
      <c r="D299" s="66"/>
      <c r="E299" s="66"/>
      <c r="F299" s="66"/>
      <c r="G299" s="66"/>
      <c r="H299" s="66"/>
    </row>
    <row r="300" spans="1:9" x14ac:dyDescent="0.25">
      <c r="A300" s="70"/>
      <c r="B300" s="71"/>
      <c r="C300" s="24"/>
      <c r="D300" s="24"/>
      <c r="E300" s="24"/>
      <c r="F300" s="24" t="s">
        <v>8</v>
      </c>
      <c r="G300" s="24"/>
      <c r="H300" s="24"/>
    </row>
    <row r="301" spans="1:9" x14ac:dyDescent="0.25">
      <c r="A301" s="51"/>
      <c r="B301" s="52"/>
      <c r="C301" s="10"/>
      <c r="D301" s="10"/>
      <c r="E301" s="11" t="s">
        <v>9</v>
      </c>
      <c r="F301" s="81" t="s">
        <v>9</v>
      </c>
      <c r="G301" s="82"/>
      <c r="H301" s="82"/>
    </row>
    <row r="302" spans="1:9" x14ac:dyDescent="0.25">
      <c r="A302" s="53" t="s">
        <v>10</v>
      </c>
      <c r="B302" s="54"/>
      <c r="C302" s="83" t="s">
        <v>11</v>
      </c>
      <c r="D302" s="83" t="s">
        <v>12</v>
      </c>
      <c r="E302" s="81" t="s">
        <v>13</v>
      </c>
      <c r="F302" s="81"/>
      <c r="G302" s="82"/>
      <c r="H302" s="82"/>
    </row>
    <row r="303" spans="1:9" ht="24.75" x14ac:dyDescent="0.25">
      <c r="A303" s="53"/>
      <c r="B303" s="54"/>
      <c r="C303" s="83"/>
      <c r="D303" s="83"/>
      <c r="E303" s="81"/>
      <c r="F303" s="11" t="s">
        <v>14</v>
      </c>
      <c r="G303" s="11" t="s">
        <v>15</v>
      </c>
      <c r="H303" s="11" t="s">
        <v>16</v>
      </c>
    </row>
    <row r="304" spans="1:9" x14ac:dyDescent="0.25">
      <c r="A304" s="77"/>
      <c r="B304" s="78"/>
      <c r="C304" s="28"/>
      <c r="D304" s="28"/>
      <c r="E304" s="28"/>
      <c r="F304" s="14" t="s">
        <v>17</v>
      </c>
      <c r="G304" s="14" t="s">
        <v>18</v>
      </c>
      <c r="H304" s="14" t="s">
        <v>18</v>
      </c>
    </row>
    <row r="305" spans="1:9" x14ac:dyDescent="0.25">
      <c r="A305" s="57" t="s">
        <v>19</v>
      </c>
      <c r="B305" s="58"/>
      <c r="C305" s="58"/>
      <c r="D305" s="59"/>
      <c r="E305" s="60"/>
      <c r="F305" s="61"/>
      <c r="G305" s="61"/>
      <c r="H305" s="61"/>
    </row>
    <row r="306" spans="1:9" x14ac:dyDescent="0.25">
      <c r="A306" s="57" t="s">
        <v>89</v>
      </c>
      <c r="B306" s="59"/>
      <c r="C306" s="15" t="s">
        <v>21</v>
      </c>
      <c r="D306" s="16">
        <v>1</v>
      </c>
      <c r="E306" s="15" t="s">
        <v>22</v>
      </c>
      <c r="F306" s="15" t="s">
        <v>22</v>
      </c>
      <c r="G306" s="3">
        <f>7.07-0.8</f>
        <v>6.2700000000000005</v>
      </c>
      <c r="H306" s="3">
        <f>G306*D306</f>
        <v>6.2700000000000005</v>
      </c>
      <c r="I306" s="17">
        <f>H315-I315</f>
        <v>-4.5703505738092787E-3</v>
      </c>
    </row>
    <row r="307" spans="1:9" x14ac:dyDescent="0.25">
      <c r="A307" s="72" t="s">
        <v>23</v>
      </c>
      <c r="B307" s="73"/>
      <c r="C307" s="73"/>
      <c r="D307" s="74"/>
      <c r="E307" s="72" t="s">
        <v>23</v>
      </c>
      <c r="F307" s="73"/>
      <c r="G307" s="74"/>
      <c r="H307" s="18">
        <f>SUM(H306)</f>
        <v>6.2700000000000005</v>
      </c>
    </row>
    <row r="308" spans="1:9" x14ac:dyDescent="0.25">
      <c r="A308" s="57" t="s">
        <v>24</v>
      </c>
      <c r="B308" s="58"/>
      <c r="C308" s="58"/>
      <c r="D308" s="59"/>
      <c r="E308" s="60"/>
      <c r="F308" s="61"/>
      <c r="G308" s="61"/>
      <c r="H308" s="61"/>
    </row>
    <row r="309" spans="1:9" x14ac:dyDescent="0.25">
      <c r="A309" s="57" t="s">
        <v>25</v>
      </c>
      <c r="B309" s="59"/>
      <c r="C309" s="19" t="s">
        <v>2</v>
      </c>
      <c r="D309" s="29">
        <v>0.1</v>
      </c>
      <c r="E309" s="20"/>
      <c r="F309" s="21">
        <v>88264</v>
      </c>
      <c r="G309" s="18">
        <v>19.25</v>
      </c>
      <c r="H309" s="18">
        <f>G309*D309</f>
        <v>1.925</v>
      </c>
    </row>
    <row r="310" spans="1:9" x14ac:dyDescent="0.25">
      <c r="A310" s="57" t="s">
        <v>27</v>
      </c>
      <c r="B310" s="59"/>
      <c r="C310" s="19" t="s">
        <v>2</v>
      </c>
      <c r="D310" s="29">
        <v>0.1</v>
      </c>
      <c r="E310" s="20"/>
      <c r="F310" s="21">
        <v>88247</v>
      </c>
      <c r="G310" s="18">
        <v>14.53</v>
      </c>
      <c r="H310" s="18">
        <f>G310*D310</f>
        <v>1.4530000000000001</v>
      </c>
    </row>
    <row r="311" spans="1:9" x14ac:dyDescent="0.25">
      <c r="A311" s="72" t="s">
        <v>23</v>
      </c>
      <c r="B311" s="73"/>
      <c r="C311" s="73"/>
      <c r="D311" s="74"/>
      <c r="E311" s="72" t="s">
        <v>23</v>
      </c>
      <c r="F311" s="73"/>
      <c r="G311" s="74"/>
      <c r="H311" s="18">
        <f>SUM(H309:H310)</f>
        <v>3.3780000000000001</v>
      </c>
    </row>
    <row r="312" spans="1:9" x14ac:dyDescent="0.25">
      <c r="A312" s="57" t="s">
        <v>28</v>
      </c>
      <c r="B312" s="58"/>
      <c r="C312" s="58"/>
      <c r="D312" s="59"/>
      <c r="E312" s="60"/>
      <c r="F312" s="61"/>
      <c r="G312" s="61"/>
      <c r="H312" s="61"/>
    </row>
    <row r="313" spans="1:9" x14ac:dyDescent="0.25">
      <c r="A313" s="60"/>
      <c r="B313" s="62"/>
      <c r="C313" s="22"/>
      <c r="D313" s="22"/>
      <c r="E313" s="22"/>
      <c r="F313" s="22"/>
      <c r="G313" s="22"/>
      <c r="H313" s="22"/>
    </row>
    <row r="314" spans="1:9" x14ac:dyDescent="0.25">
      <c r="A314" s="72" t="s">
        <v>23</v>
      </c>
      <c r="B314" s="73"/>
      <c r="C314" s="73"/>
      <c r="D314" s="74"/>
      <c r="E314" s="72" t="s">
        <v>23</v>
      </c>
      <c r="F314" s="73"/>
      <c r="G314" s="74"/>
      <c r="H314" s="18">
        <v>0</v>
      </c>
    </row>
    <row r="315" spans="1:9" x14ac:dyDescent="0.25">
      <c r="A315" s="57" t="s">
        <v>29</v>
      </c>
      <c r="B315" s="58"/>
      <c r="C315" s="58"/>
      <c r="D315" s="59"/>
      <c r="E315" s="57" t="s">
        <v>29</v>
      </c>
      <c r="F315" s="58"/>
      <c r="G315" s="59"/>
      <c r="H315" s="23">
        <f>SUM(H314,H311,H307)</f>
        <v>9.6479999999999997</v>
      </c>
      <c r="I315" s="1">
        <f>'[1]PLAN ELETRICA'!E117/J4</f>
        <v>9.652570350573809</v>
      </c>
    </row>
    <row r="316" spans="1:9" x14ac:dyDescent="0.25">
      <c r="A316" s="27" t="s">
        <v>90</v>
      </c>
      <c r="B316" s="65" t="s">
        <v>91</v>
      </c>
      <c r="C316" s="66"/>
      <c r="D316" s="66"/>
      <c r="E316" s="66"/>
      <c r="F316" s="66"/>
      <c r="G316" s="66"/>
      <c r="H316" s="66"/>
    </row>
    <row r="318" spans="1:9" x14ac:dyDescent="0.25">
      <c r="A318" s="60" t="s">
        <v>0</v>
      </c>
      <c r="B318" s="61"/>
      <c r="C318" s="61"/>
      <c r="D318" s="61"/>
      <c r="E318" s="61"/>
      <c r="F318" s="61"/>
      <c r="G318" s="61"/>
      <c r="H318" s="62"/>
    </row>
    <row r="319" spans="1:9" x14ac:dyDescent="0.25">
      <c r="A319" s="4" t="s">
        <v>3</v>
      </c>
      <c r="B319" s="65" t="s">
        <v>4</v>
      </c>
      <c r="C319" s="66"/>
      <c r="D319" s="66"/>
      <c r="E319" s="66"/>
      <c r="F319" s="66"/>
      <c r="G319" s="66"/>
      <c r="H319" s="67"/>
    </row>
    <row r="320" spans="1:9" x14ac:dyDescent="0.25">
      <c r="A320" s="70"/>
      <c r="B320" s="71"/>
      <c r="C320" s="24"/>
      <c r="D320" s="24"/>
      <c r="E320" s="24"/>
      <c r="F320" s="24" t="s">
        <v>8</v>
      </c>
      <c r="G320" s="24"/>
      <c r="H320" s="24"/>
    </row>
    <row r="321" spans="1:9" x14ac:dyDescent="0.25">
      <c r="A321" s="51"/>
      <c r="B321" s="52"/>
      <c r="C321" s="10"/>
      <c r="D321" s="10"/>
      <c r="E321" s="11" t="s">
        <v>9</v>
      </c>
      <c r="F321" s="11" t="s">
        <v>9</v>
      </c>
      <c r="G321" s="10"/>
      <c r="H321" s="10"/>
    </row>
    <row r="322" spans="1:9" ht="33" x14ac:dyDescent="0.25">
      <c r="A322" s="75" t="s">
        <v>10</v>
      </c>
      <c r="B322" s="76"/>
      <c r="C322" s="25" t="s">
        <v>11</v>
      </c>
      <c r="D322" s="25" t="s">
        <v>12</v>
      </c>
      <c r="E322" s="26" t="s">
        <v>13</v>
      </c>
      <c r="F322" s="26" t="s">
        <v>32</v>
      </c>
      <c r="G322" s="26" t="s">
        <v>33</v>
      </c>
      <c r="H322" s="26" t="s">
        <v>34</v>
      </c>
    </row>
    <row r="323" spans="1:9" x14ac:dyDescent="0.25">
      <c r="A323" s="57" t="s">
        <v>19</v>
      </c>
      <c r="B323" s="58"/>
      <c r="C323" s="58"/>
      <c r="D323" s="59"/>
      <c r="E323" s="60"/>
      <c r="F323" s="61"/>
      <c r="G323" s="61"/>
      <c r="H323" s="61"/>
    </row>
    <row r="324" spans="1:9" x14ac:dyDescent="0.25">
      <c r="A324" s="57" t="s">
        <v>92</v>
      </c>
      <c r="B324" s="59"/>
      <c r="C324" s="15" t="s">
        <v>21</v>
      </c>
      <c r="D324" s="16">
        <v>1</v>
      </c>
      <c r="E324" s="15" t="s">
        <v>22</v>
      </c>
      <c r="F324" s="15" t="s">
        <v>22</v>
      </c>
      <c r="G324" s="3">
        <v>10.7</v>
      </c>
      <c r="H324" s="3">
        <f>G324*D324</f>
        <v>10.7</v>
      </c>
      <c r="I324" s="17">
        <f>H333-I333</f>
        <v>-7.8355604464732664E-3</v>
      </c>
    </row>
    <row r="325" spans="1:9" x14ac:dyDescent="0.25">
      <c r="A325" s="72" t="s">
        <v>23</v>
      </c>
      <c r="B325" s="73"/>
      <c r="C325" s="73"/>
      <c r="D325" s="74"/>
      <c r="E325" s="72" t="s">
        <v>23</v>
      </c>
      <c r="F325" s="73"/>
      <c r="G325" s="74"/>
      <c r="H325" s="18">
        <f>SUM(H324)</f>
        <v>10.7</v>
      </c>
    </row>
    <row r="326" spans="1:9" x14ac:dyDescent="0.25">
      <c r="A326" s="57" t="s">
        <v>24</v>
      </c>
      <c r="B326" s="58"/>
      <c r="C326" s="58"/>
      <c r="D326" s="59"/>
      <c r="E326" s="60"/>
      <c r="F326" s="61"/>
      <c r="G326" s="61"/>
      <c r="H326" s="61"/>
    </row>
    <row r="327" spans="1:9" x14ac:dyDescent="0.25">
      <c r="A327" s="57" t="s">
        <v>25</v>
      </c>
      <c r="B327" s="59"/>
      <c r="C327" s="19" t="s">
        <v>2</v>
      </c>
      <c r="D327" s="29">
        <v>0.1</v>
      </c>
      <c r="E327" s="20"/>
      <c r="F327" s="21">
        <v>88264</v>
      </c>
      <c r="G327" s="18">
        <v>19.25</v>
      </c>
      <c r="H327" s="18">
        <f>G327*D327</f>
        <v>1.925</v>
      </c>
    </row>
    <row r="328" spans="1:9" x14ac:dyDescent="0.25">
      <c r="A328" s="57" t="s">
        <v>27</v>
      </c>
      <c r="B328" s="59"/>
      <c r="C328" s="19" t="s">
        <v>2</v>
      </c>
      <c r="D328" s="29">
        <v>0.1</v>
      </c>
      <c r="E328" s="20"/>
      <c r="F328" s="21">
        <v>88247</v>
      </c>
      <c r="G328" s="18">
        <v>14.53</v>
      </c>
      <c r="H328" s="18">
        <f>G328*D328</f>
        <v>1.4530000000000001</v>
      </c>
    </row>
    <row r="329" spans="1:9" x14ac:dyDescent="0.25">
      <c r="A329" s="72" t="s">
        <v>23</v>
      </c>
      <c r="B329" s="73"/>
      <c r="C329" s="73"/>
      <c r="D329" s="74"/>
      <c r="E329" s="72" t="s">
        <v>23</v>
      </c>
      <c r="F329" s="73"/>
      <c r="G329" s="74"/>
      <c r="H329" s="18">
        <f>SUM(H327:H328)</f>
        <v>3.3780000000000001</v>
      </c>
    </row>
    <row r="330" spans="1:9" x14ac:dyDescent="0.25">
      <c r="A330" s="57" t="s">
        <v>28</v>
      </c>
      <c r="B330" s="58"/>
      <c r="C330" s="58"/>
      <c r="D330" s="59"/>
      <c r="E330" s="60"/>
      <c r="F330" s="61"/>
      <c r="G330" s="61"/>
      <c r="H330" s="61"/>
    </row>
    <row r="331" spans="1:9" x14ac:dyDescent="0.25">
      <c r="A331" s="60"/>
      <c r="B331" s="62"/>
      <c r="C331" s="22"/>
      <c r="D331" s="22"/>
      <c r="E331" s="22"/>
      <c r="F331" s="22"/>
      <c r="G331" s="22"/>
      <c r="H331" s="22"/>
    </row>
    <row r="332" spans="1:9" x14ac:dyDescent="0.25">
      <c r="A332" s="72" t="s">
        <v>23</v>
      </c>
      <c r="B332" s="73"/>
      <c r="C332" s="73"/>
      <c r="D332" s="74"/>
      <c r="E332" s="72" t="s">
        <v>23</v>
      </c>
      <c r="F332" s="73"/>
      <c r="G332" s="74"/>
      <c r="H332" s="18">
        <v>0</v>
      </c>
    </row>
    <row r="333" spans="1:9" x14ac:dyDescent="0.25">
      <c r="A333" s="57" t="s">
        <v>29</v>
      </c>
      <c r="B333" s="58"/>
      <c r="C333" s="58"/>
      <c r="D333" s="59"/>
      <c r="E333" s="57" t="s">
        <v>29</v>
      </c>
      <c r="F333" s="58"/>
      <c r="G333" s="59"/>
      <c r="H333" s="23">
        <f>SUM(H332,H329,H325)</f>
        <v>14.077999999999999</v>
      </c>
      <c r="I333" s="1">
        <f>'[1]PLAN ELETRICA'!E118/J4</f>
        <v>14.085835560446473</v>
      </c>
    </row>
    <row r="334" spans="1:9" x14ac:dyDescent="0.25">
      <c r="A334" s="27" t="s">
        <v>93</v>
      </c>
      <c r="B334" s="65" t="s">
        <v>94</v>
      </c>
      <c r="C334" s="66"/>
      <c r="D334" s="66"/>
      <c r="E334" s="66"/>
      <c r="F334" s="66"/>
      <c r="G334" s="66"/>
      <c r="H334" s="66"/>
    </row>
    <row r="335" spans="1:9" x14ac:dyDescent="0.25">
      <c r="A335" s="70"/>
      <c r="B335" s="71"/>
      <c r="C335" s="24"/>
      <c r="D335" s="24"/>
      <c r="E335" s="79" t="s">
        <v>44</v>
      </c>
      <c r="F335" s="24" t="s">
        <v>8</v>
      </c>
      <c r="G335" s="24"/>
      <c r="H335" s="24"/>
    </row>
    <row r="336" spans="1:9" ht="33" x14ac:dyDescent="0.25">
      <c r="A336" s="75" t="s">
        <v>10</v>
      </c>
      <c r="B336" s="76"/>
      <c r="C336" s="25" t="s">
        <v>11</v>
      </c>
      <c r="D336" s="25" t="s">
        <v>12</v>
      </c>
      <c r="E336" s="80"/>
      <c r="F336" s="26" t="s">
        <v>45</v>
      </c>
      <c r="G336" s="26" t="s">
        <v>33</v>
      </c>
      <c r="H336" s="26" t="s">
        <v>34</v>
      </c>
    </row>
    <row r="337" spans="1:9" x14ac:dyDescent="0.25">
      <c r="A337" s="57" t="s">
        <v>19</v>
      </c>
      <c r="B337" s="58"/>
      <c r="C337" s="58"/>
      <c r="D337" s="59"/>
      <c r="E337" s="60"/>
      <c r="F337" s="61"/>
      <c r="G337" s="61"/>
      <c r="H337" s="61"/>
    </row>
    <row r="338" spans="1:9" x14ac:dyDescent="0.25">
      <c r="A338" s="57" t="s">
        <v>95</v>
      </c>
      <c r="B338" s="59"/>
      <c r="C338" s="15" t="s">
        <v>21</v>
      </c>
      <c r="D338" s="16">
        <v>1</v>
      </c>
      <c r="E338" s="15" t="s">
        <v>22</v>
      </c>
      <c r="F338" s="15" t="s">
        <v>22</v>
      </c>
      <c r="G338" s="3">
        <f>8.46-0.94</f>
        <v>7.5200000000000014</v>
      </c>
      <c r="H338" s="3">
        <f>G338*D338</f>
        <v>7.5200000000000014</v>
      </c>
      <c r="I338" s="17">
        <f>H347-I347</f>
        <v>-4.37384059110002E-3</v>
      </c>
    </row>
    <row r="339" spans="1:9" x14ac:dyDescent="0.25">
      <c r="A339" s="72" t="s">
        <v>23</v>
      </c>
      <c r="B339" s="73"/>
      <c r="C339" s="73"/>
      <c r="D339" s="74"/>
      <c r="E339" s="72" t="s">
        <v>23</v>
      </c>
      <c r="F339" s="73"/>
      <c r="G339" s="74"/>
      <c r="H339" s="18">
        <f>SUM(H338)</f>
        <v>7.5200000000000014</v>
      </c>
    </row>
    <row r="340" spans="1:9" x14ac:dyDescent="0.25">
      <c r="A340" s="57" t="s">
        <v>24</v>
      </c>
      <c r="B340" s="58"/>
      <c r="C340" s="58"/>
      <c r="D340" s="59"/>
      <c r="E340" s="60"/>
      <c r="F340" s="61"/>
      <c r="G340" s="61"/>
      <c r="H340" s="61"/>
    </row>
    <row r="341" spans="1:9" x14ac:dyDescent="0.25">
      <c r="A341" s="57" t="s">
        <v>25</v>
      </c>
      <c r="B341" s="59"/>
      <c r="C341" s="19" t="s">
        <v>2</v>
      </c>
      <c r="D341" s="29">
        <v>0.1</v>
      </c>
      <c r="E341" s="20"/>
      <c r="F341" s="21">
        <v>88264</v>
      </c>
      <c r="G341" s="18">
        <v>19.25</v>
      </c>
      <c r="H341" s="18">
        <f>G341*D341</f>
        <v>1.925</v>
      </c>
    </row>
    <row r="342" spans="1:9" x14ac:dyDescent="0.25">
      <c r="A342" s="57" t="s">
        <v>27</v>
      </c>
      <c r="B342" s="59"/>
      <c r="C342" s="19" t="s">
        <v>2</v>
      </c>
      <c r="D342" s="29">
        <v>0.1</v>
      </c>
      <c r="E342" s="20"/>
      <c r="F342" s="21">
        <v>88247</v>
      </c>
      <c r="G342" s="18">
        <v>14.53</v>
      </c>
      <c r="H342" s="18">
        <f>G342*D342</f>
        <v>1.4530000000000001</v>
      </c>
    </row>
    <row r="343" spans="1:9" x14ac:dyDescent="0.25">
      <c r="A343" s="72" t="s">
        <v>23</v>
      </c>
      <c r="B343" s="73"/>
      <c r="C343" s="73"/>
      <c r="D343" s="74"/>
      <c r="E343" s="72" t="s">
        <v>23</v>
      </c>
      <c r="F343" s="73"/>
      <c r="G343" s="74"/>
      <c r="H343" s="18">
        <f>SUM(H341:H342)</f>
        <v>3.3780000000000001</v>
      </c>
    </row>
    <row r="344" spans="1:9" x14ac:dyDescent="0.25">
      <c r="A344" s="57" t="s">
        <v>28</v>
      </c>
      <c r="B344" s="58"/>
      <c r="C344" s="58"/>
      <c r="D344" s="59"/>
      <c r="E344" s="60"/>
      <c r="F344" s="61"/>
      <c r="G344" s="61"/>
      <c r="H344" s="61"/>
    </row>
    <row r="345" spans="1:9" x14ac:dyDescent="0.25">
      <c r="A345" s="60"/>
      <c r="B345" s="62"/>
      <c r="C345" s="22"/>
      <c r="D345" s="22"/>
      <c r="E345" s="22"/>
      <c r="F345" s="22"/>
      <c r="G345" s="22"/>
      <c r="H345" s="22"/>
    </row>
    <row r="346" spans="1:9" x14ac:dyDescent="0.25">
      <c r="A346" s="72" t="s">
        <v>23</v>
      </c>
      <c r="B346" s="73"/>
      <c r="C346" s="73"/>
      <c r="D346" s="74"/>
      <c r="E346" s="72" t="s">
        <v>23</v>
      </c>
      <c r="F346" s="73"/>
      <c r="G346" s="74"/>
      <c r="H346" s="18">
        <v>0</v>
      </c>
    </row>
    <row r="347" spans="1:9" x14ac:dyDescent="0.25">
      <c r="A347" s="57" t="s">
        <v>29</v>
      </c>
      <c r="B347" s="58"/>
      <c r="C347" s="58"/>
      <c r="D347" s="59"/>
      <c r="E347" s="57" t="s">
        <v>29</v>
      </c>
      <c r="F347" s="58"/>
      <c r="G347" s="59"/>
      <c r="H347" s="23">
        <f>SUM(H346,H343,H339)</f>
        <v>10.898000000000001</v>
      </c>
      <c r="I347" s="1">
        <f>'[1]PLAN ELETRICA'!E119/J4</f>
        <v>10.902373840591101</v>
      </c>
    </row>
    <row r="348" spans="1:9" x14ac:dyDescent="0.25">
      <c r="A348" s="19" t="s">
        <v>96</v>
      </c>
      <c r="B348" s="86" t="s">
        <v>97</v>
      </c>
      <c r="C348" s="66"/>
      <c r="D348" s="66"/>
      <c r="E348" s="66"/>
      <c r="F348" s="66"/>
      <c r="G348" s="66"/>
      <c r="H348" s="66"/>
    </row>
    <row r="350" spans="1:9" x14ac:dyDescent="0.25">
      <c r="A350" s="60" t="s">
        <v>0</v>
      </c>
      <c r="B350" s="61"/>
      <c r="C350" s="61"/>
      <c r="D350" s="61"/>
      <c r="E350" s="61"/>
      <c r="F350" s="61"/>
      <c r="G350" s="61"/>
      <c r="H350" s="62"/>
    </row>
    <row r="351" spans="1:9" x14ac:dyDescent="0.25">
      <c r="A351" s="4" t="s">
        <v>3</v>
      </c>
      <c r="B351" s="65" t="s">
        <v>4</v>
      </c>
      <c r="C351" s="66"/>
      <c r="D351" s="66"/>
      <c r="E351" s="66"/>
      <c r="F351" s="66"/>
      <c r="G351" s="66"/>
      <c r="H351" s="67"/>
    </row>
    <row r="352" spans="1:9" x14ac:dyDescent="0.25">
      <c r="A352" s="70"/>
      <c r="B352" s="71"/>
      <c r="C352" s="24"/>
      <c r="D352" s="24"/>
      <c r="E352" s="24"/>
      <c r="F352" s="24" t="s">
        <v>8</v>
      </c>
      <c r="G352" s="24"/>
      <c r="H352" s="24"/>
    </row>
    <row r="353" spans="1:9" x14ac:dyDescent="0.25">
      <c r="A353" s="51"/>
      <c r="B353" s="52"/>
      <c r="C353" s="10"/>
      <c r="D353" s="10"/>
      <c r="E353" s="11" t="s">
        <v>9</v>
      </c>
      <c r="F353" s="81" t="s">
        <v>9</v>
      </c>
      <c r="G353" s="82"/>
      <c r="H353" s="82"/>
    </row>
    <row r="354" spans="1:9" x14ac:dyDescent="0.25">
      <c r="A354" s="53" t="s">
        <v>10</v>
      </c>
      <c r="B354" s="54"/>
      <c r="C354" s="83" t="s">
        <v>11</v>
      </c>
      <c r="D354" s="83" t="s">
        <v>12</v>
      </c>
      <c r="E354" s="81" t="s">
        <v>13</v>
      </c>
      <c r="F354" s="81"/>
      <c r="G354" s="82"/>
      <c r="H354" s="82"/>
    </row>
    <row r="355" spans="1:9" ht="33" x14ac:dyDescent="0.25">
      <c r="A355" s="75"/>
      <c r="B355" s="76"/>
      <c r="C355" s="84"/>
      <c r="D355" s="84"/>
      <c r="E355" s="85"/>
      <c r="F355" s="26" t="s">
        <v>32</v>
      </c>
      <c r="G355" s="26" t="s">
        <v>33</v>
      </c>
      <c r="H355" s="26" t="s">
        <v>34</v>
      </c>
    </row>
    <row r="356" spans="1:9" x14ac:dyDescent="0.25">
      <c r="A356" s="57" t="s">
        <v>19</v>
      </c>
      <c r="B356" s="58"/>
      <c r="C356" s="58"/>
      <c r="D356" s="59"/>
      <c r="E356" s="60"/>
      <c r="F356" s="61"/>
      <c r="G356" s="61"/>
      <c r="H356" s="61"/>
    </row>
    <row r="357" spans="1:9" x14ac:dyDescent="0.25">
      <c r="A357" s="57" t="s">
        <v>98</v>
      </c>
      <c r="B357" s="59"/>
      <c r="C357" s="15" t="s">
        <v>21</v>
      </c>
      <c r="D357" s="16">
        <v>1</v>
      </c>
      <c r="E357" s="15" t="s">
        <v>22</v>
      </c>
      <c r="F357" s="15" t="s">
        <v>22</v>
      </c>
      <c r="G357" s="3">
        <f>70.97-7.41</f>
        <v>63.56</v>
      </c>
      <c r="H357" s="3">
        <f>G357*D357</f>
        <v>63.56</v>
      </c>
      <c r="I357" s="17">
        <f>H366-I366</f>
        <v>-3.1322119163519346E-3</v>
      </c>
    </row>
    <row r="358" spans="1:9" x14ac:dyDescent="0.25">
      <c r="A358" s="72" t="s">
        <v>23</v>
      </c>
      <c r="B358" s="73"/>
      <c r="C358" s="73"/>
      <c r="D358" s="74"/>
      <c r="E358" s="72" t="s">
        <v>23</v>
      </c>
      <c r="F358" s="73"/>
      <c r="G358" s="74"/>
      <c r="H358" s="18">
        <f>SUM(H357)</f>
        <v>63.56</v>
      </c>
    </row>
    <row r="359" spans="1:9" x14ac:dyDescent="0.25">
      <c r="A359" s="57" t="s">
        <v>24</v>
      </c>
      <c r="B359" s="58"/>
      <c r="C359" s="58"/>
      <c r="D359" s="59"/>
      <c r="E359" s="60"/>
      <c r="F359" s="61"/>
      <c r="G359" s="61"/>
      <c r="H359" s="61"/>
    </row>
    <row r="360" spans="1:9" x14ac:dyDescent="0.25">
      <c r="A360" s="57" t="s">
        <v>25</v>
      </c>
      <c r="B360" s="59"/>
      <c r="C360" s="19" t="s">
        <v>2</v>
      </c>
      <c r="D360" s="29">
        <v>0.2</v>
      </c>
      <c r="E360" s="20"/>
      <c r="F360" s="21">
        <v>88264</v>
      </c>
      <c r="G360" s="18">
        <v>19.25</v>
      </c>
      <c r="H360" s="18">
        <f>G360*D360</f>
        <v>3.85</v>
      </c>
    </row>
    <row r="361" spans="1:9" x14ac:dyDescent="0.25">
      <c r="A361" s="57" t="s">
        <v>27</v>
      </c>
      <c r="B361" s="59"/>
      <c r="C361" s="19" t="s">
        <v>2</v>
      </c>
      <c r="D361" s="29">
        <v>0.2</v>
      </c>
      <c r="E361" s="20"/>
      <c r="F361" s="21">
        <v>88247</v>
      </c>
      <c r="G361" s="18">
        <v>14.53</v>
      </c>
      <c r="H361" s="18">
        <f>G361*D361</f>
        <v>2.9060000000000001</v>
      </c>
    </row>
    <row r="362" spans="1:9" x14ac:dyDescent="0.25">
      <c r="A362" s="72" t="s">
        <v>23</v>
      </c>
      <c r="B362" s="73"/>
      <c r="C362" s="73"/>
      <c r="D362" s="74"/>
      <c r="E362" s="72" t="s">
        <v>23</v>
      </c>
      <c r="F362" s="73"/>
      <c r="G362" s="74"/>
      <c r="H362" s="18">
        <f>SUM(H360:H361)</f>
        <v>6.7560000000000002</v>
      </c>
    </row>
    <row r="363" spans="1:9" x14ac:dyDescent="0.25">
      <c r="A363" s="57" t="s">
        <v>28</v>
      </c>
      <c r="B363" s="58"/>
      <c r="C363" s="58"/>
      <c r="D363" s="59"/>
      <c r="E363" s="60"/>
      <c r="F363" s="61"/>
      <c r="G363" s="61"/>
      <c r="H363" s="61"/>
    </row>
    <row r="364" spans="1:9" x14ac:dyDescent="0.25">
      <c r="A364" s="60"/>
      <c r="B364" s="62"/>
      <c r="C364" s="22"/>
      <c r="D364" s="22"/>
      <c r="E364" s="22"/>
      <c r="F364" s="22"/>
      <c r="G364" s="22"/>
      <c r="H364" s="22"/>
    </row>
    <row r="365" spans="1:9" x14ac:dyDescent="0.25">
      <c r="A365" s="72" t="s">
        <v>23</v>
      </c>
      <c r="B365" s="73"/>
      <c r="C365" s="73"/>
      <c r="D365" s="74"/>
      <c r="E365" s="72" t="s">
        <v>23</v>
      </c>
      <c r="F365" s="73"/>
      <c r="G365" s="74"/>
      <c r="H365" s="18">
        <v>0</v>
      </c>
    </row>
    <row r="366" spans="1:9" x14ac:dyDescent="0.25">
      <c r="A366" s="57" t="s">
        <v>29</v>
      </c>
      <c r="B366" s="58"/>
      <c r="C366" s="58"/>
      <c r="D366" s="59"/>
      <c r="E366" s="57" t="s">
        <v>29</v>
      </c>
      <c r="F366" s="58"/>
      <c r="G366" s="59"/>
      <c r="H366" s="23">
        <f>SUM(H365,H362,H358)</f>
        <v>70.316000000000003</v>
      </c>
      <c r="I366" s="1">
        <f>'[1]PLAN ELETRICA'!E137/J4</f>
        <v>70.319132211916354</v>
      </c>
    </row>
    <row r="367" spans="1:9" x14ac:dyDescent="0.25">
      <c r="A367" s="19" t="s">
        <v>99</v>
      </c>
      <c r="B367" s="65" t="s">
        <v>100</v>
      </c>
      <c r="C367" s="66"/>
      <c r="D367" s="66"/>
      <c r="E367" s="66"/>
      <c r="F367" s="66"/>
      <c r="G367" s="66"/>
      <c r="H367" s="66"/>
    </row>
    <row r="368" spans="1:9" x14ac:dyDescent="0.25">
      <c r="A368" s="70"/>
      <c r="B368" s="71"/>
      <c r="C368" s="24"/>
      <c r="D368" s="24"/>
      <c r="E368" s="79" t="s">
        <v>44</v>
      </c>
      <c r="F368" s="24" t="s">
        <v>8</v>
      </c>
      <c r="G368" s="24"/>
      <c r="H368" s="24"/>
    </row>
    <row r="369" spans="1:9" ht="33" x14ac:dyDescent="0.25">
      <c r="A369" s="75" t="s">
        <v>10</v>
      </c>
      <c r="B369" s="76"/>
      <c r="C369" s="25" t="s">
        <v>11</v>
      </c>
      <c r="D369" s="25" t="s">
        <v>12</v>
      </c>
      <c r="E369" s="80"/>
      <c r="F369" s="26" t="s">
        <v>101</v>
      </c>
      <c r="G369" s="26" t="s">
        <v>33</v>
      </c>
      <c r="H369" s="26" t="s">
        <v>34</v>
      </c>
    </row>
    <row r="370" spans="1:9" x14ac:dyDescent="0.25">
      <c r="A370" s="57" t="s">
        <v>102</v>
      </c>
      <c r="B370" s="58"/>
      <c r="C370" s="58"/>
      <c r="D370" s="59"/>
      <c r="E370" s="60"/>
      <c r="F370" s="61"/>
      <c r="G370" s="61"/>
      <c r="H370" s="61"/>
    </row>
    <row r="371" spans="1:9" x14ac:dyDescent="0.25">
      <c r="A371" s="57" t="s">
        <v>103</v>
      </c>
      <c r="B371" s="59"/>
      <c r="C371" s="19" t="s">
        <v>21</v>
      </c>
      <c r="D371" s="21">
        <v>1</v>
      </c>
      <c r="E371" s="19" t="s">
        <v>22</v>
      </c>
      <c r="F371" s="19" t="s">
        <v>22</v>
      </c>
      <c r="G371" s="18">
        <f>10.84-1.8</f>
        <v>9.0399999999999991</v>
      </c>
      <c r="H371" s="18">
        <f>G371*D371</f>
        <v>9.0399999999999991</v>
      </c>
      <c r="I371" s="17">
        <f>H381-I381</f>
        <v>-6.1373997799307745E-4</v>
      </c>
    </row>
    <row r="372" spans="1:9" x14ac:dyDescent="0.25">
      <c r="A372" s="57" t="s">
        <v>104</v>
      </c>
      <c r="B372" s="59"/>
      <c r="C372" s="19" t="s">
        <v>21</v>
      </c>
      <c r="D372" s="21">
        <v>1</v>
      </c>
      <c r="E372" s="19" t="s">
        <v>22</v>
      </c>
      <c r="F372" s="19" t="s">
        <v>22</v>
      </c>
      <c r="G372" s="18">
        <v>5.34</v>
      </c>
      <c r="H372" s="18">
        <f>G372*D372</f>
        <v>5.34</v>
      </c>
    </row>
    <row r="373" spans="1:9" x14ac:dyDescent="0.25">
      <c r="A373" s="72" t="s">
        <v>23</v>
      </c>
      <c r="B373" s="73"/>
      <c r="C373" s="73"/>
      <c r="D373" s="74"/>
      <c r="E373" s="72" t="s">
        <v>23</v>
      </c>
      <c r="F373" s="73"/>
      <c r="G373" s="74"/>
      <c r="H373" s="18">
        <f>SUM(H371:H372)</f>
        <v>14.379999999999999</v>
      </c>
    </row>
    <row r="374" spans="1:9" x14ac:dyDescent="0.25">
      <c r="A374" s="57" t="s">
        <v>24</v>
      </c>
      <c r="B374" s="58"/>
      <c r="C374" s="58"/>
      <c r="D374" s="59"/>
      <c r="E374" s="60"/>
      <c r="F374" s="61"/>
      <c r="G374" s="61"/>
      <c r="H374" s="61"/>
    </row>
    <row r="375" spans="1:9" x14ac:dyDescent="0.25">
      <c r="A375" s="57" t="s">
        <v>25</v>
      </c>
      <c r="B375" s="59"/>
      <c r="C375" s="19" t="s">
        <v>2</v>
      </c>
      <c r="D375" s="29">
        <v>0.2</v>
      </c>
      <c r="E375" s="20"/>
      <c r="F375" s="21">
        <v>88264</v>
      </c>
      <c r="G375" s="18">
        <v>19.25</v>
      </c>
      <c r="H375" s="18">
        <f>G375*D375</f>
        <v>3.85</v>
      </c>
    </row>
    <row r="376" spans="1:9" x14ac:dyDescent="0.25">
      <c r="A376" s="57" t="s">
        <v>27</v>
      </c>
      <c r="B376" s="59"/>
      <c r="C376" s="19" t="s">
        <v>2</v>
      </c>
      <c r="D376" s="29">
        <v>0.2</v>
      </c>
      <c r="E376" s="20"/>
      <c r="F376" s="21">
        <v>88247</v>
      </c>
      <c r="G376" s="18">
        <v>14.53</v>
      </c>
      <c r="H376" s="18">
        <f>G376*D376</f>
        <v>2.9060000000000001</v>
      </c>
    </row>
    <row r="377" spans="1:9" x14ac:dyDescent="0.25">
      <c r="A377" s="72" t="s">
        <v>23</v>
      </c>
      <c r="B377" s="73"/>
      <c r="C377" s="73"/>
      <c r="D377" s="74"/>
      <c r="E377" s="72" t="s">
        <v>23</v>
      </c>
      <c r="F377" s="73"/>
      <c r="G377" s="74"/>
      <c r="H377" s="18">
        <f>SUM(H375:H376)</f>
        <v>6.7560000000000002</v>
      </c>
    </row>
    <row r="378" spans="1:9" x14ac:dyDescent="0.25">
      <c r="A378" s="57" t="s">
        <v>28</v>
      </c>
      <c r="B378" s="58"/>
      <c r="C378" s="58"/>
      <c r="D378" s="59"/>
      <c r="E378" s="60"/>
      <c r="F378" s="61"/>
      <c r="G378" s="61"/>
      <c r="H378" s="61"/>
    </row>
    <row r="379" spans="1:9" x14ac:dyDescent="0.25">
      <c r="A379" s="60"/>
      <c r="B379" s="62"/>
      <c r="C379" s="22"/>
      <c r="D379" s="22"/>
      <c r="E379" s="22"/>
      <c r="F379" s="22"/>
      <c r="G379" s="22"/>
      <c r="H379" s="22"/>
    </row>
    <row r="380" spans="1:9" x14ac:dyDescent="0.25">
      <c r="A380" s="72" t="s">
        <v>23</v>
      </c>
      <c r="B380" s="73"/>
      <c r="C380" s="73"/>
      <c r="D380" s="74"/>
      <c r="E380" s="72" t="s">
        <v>23</v>
      </c>
      <c r="F380" s="73"/>
      <c r="G380" s="74"/>
      <c r="H380" s="18">
        <v>0</v>
      </c>
    </row>
    <row r="381" spans="1:9" x14ac:dyDescent="0.25">
      <c r="A381" s="57" t="s">
        <v>29</v>
      </c>
      <c r="B381" s="58"/>
      <c r="C381" s="58"/>
      <c r="D381" s="59"/>
      <c r="E381" s="57" t="s">
        <v>29</v>
      </c>
      <c r="F381" s="58"/>
      <c r="G381" s="59"/>
      <c r="H381" s="23">
        <f>SUM(H380,H377,H373)</f>
        <v>21.135999999999999</v>
      </c>
      <c r="I381" s="1">
        <f>'[1]PLAN ELETRICA'!E144/J4</f>
        <v>21.136613739977992</v>
      </c>
    </row>
    <row r="383" spans="1:9" x14ac:dyDescent="0.25">
      <c r="A383" s="60" t="s">
        <v>0</v>
      </c>
      <c r="B383" s="61"/>
      <c r="C383" s="61"/>
      <c r="D383" s="61"/>
      <c r="E383" s="61"/>
      <c r="F383" s="61"/>
      <c r="G383" s="61"/>
      <c r="H383" s="62"/>
    </row>
    <row r="384" spans="1:9" x14ac:dyDescent="0.25">
      <c r="A384" s="4" t="s">
        <v>3</v>
      </c>
      <c r="B384" s="65" t="s">
        <v>4</v>
      </c>
      <c r="C384" s="66"/>
      <c r="D384" s="66"/>
      <c r="E384" s="66"/>
      <c r="F384" s="66"/>
      <c r="G384" s="66"/>
      <c r="H384" s="67"/>
    </row>
    <row r="385" spans="1:9" x14ac:dyDescent="0.25">
      <c r="A385" s="15" t="s">
        <v>105</v>
      </c>
      <c r="B385" s="57" t="s">
        <v>106</v>
      </c>
      <c r="C385" s="58"/>
      <c r="D385" s="58"/>
      <c r="E385" s="58"/>
      <c r="F385" s="58"/>
      <c r="G385" s="58"/>
      <c r="H385" s="58"/>
    </row>
    <row r="386" spans="1:9" ht="41.25" x14ac:dyDescent="0.25">
      <c r="A386" s="63" t="s">
        <v>10</v>
      </c>
      <c r="B386" s="64"/>
      <c r="C386" s="31" t="s">
        <v>11</v>
      </c>
      <c r="D386" s="31" t="s">
        <v>12</v>
      </c>
      <c r="E386" s="27" t="s">
        <v>44</v>
      </c>
      <c r="F386" s="20" t="s">
        <v>107</v>
      </c>
      <c r="G386" s="27" t="s">
        <v>33</v>
      </c>
      <c r="H386" s="27" t="s">
        <v>34</v>
      </c>
    </row>
    <row r="387" spans="1:9" x14ac:dyDescent="0.25">
      <c r="A387" s="57" t="s">
        <v>102</v>
      </c>
      <c r="B387" s="58"/>
      <c r="C387" s="58"/>
      <c r="D387" s="59"/>
      <c r="E387" s="60"/>
      <c r="F387" s="61"/>
      <c r="G387" s="61"/>
      <c r="H387" s="61"/>
    </row>
    <row r="388" spans="1:9" x14ac:dyDescent="0.25">
      <c r="A388" s="57" t="s">
        <v>108</v>
      </c>
      <c r="B388" s="59"/>
      <c r="C388" s="15" t="s">
        <v>21</v>
      </c>
      <c r="D388" s="16">
        <v>1</v>
      </c>
      <c r="E388" s="15" t="s">
        <v>22</v>
      </c>
      <c r="F388" s="15" t="s">
        <v>22</v>
      </c>
      <c r="G388" s="3">
        <f>28.5-3.06</f>
        <v>25.44</v>
      </c>
      <c r="H388" s="3">
        <f>G388*D388</f>
        <v>25.44</v>
      </c>
      <c r="I388" s="17">
        <f>H397-I397</f>
        <v>-1.9556673479570463E-4</v>
      </c>
    </row>
    <row r="389" spans="1:9" x14ac:dyDescent="0.25">
      <c r="A389" s="72" t="s">
        <v>23</v>
      </c>
      <c r="B389" s="73"/>
      <c r="C389" s="73"/>
      <c r="D389" s="74"/>
      <c r="E389" s="72" t="s">
        <v>23</v>
      </c>
      <c r="F389" s="73"/>
      <c r="G389" s="74"/>
      <c r="H389" s="18">
        <f>SUM(H388)</f>
        <v>25.44</v>
      </c>
    </row>
    <row r="390" spans="1:9" x14ac:dyDescent="0.25">
      <c r="A390" s="57" t="s">
        <v>24</v>
      </c>
      <c r="B390" s="58"/>
      <c r="C390" s="58"/>
      <c r="D390" s="59"/>
      <c r="E390" s="60"/>
      <c r="F390" s="61"/>
      <c r="G390" s="61"/>
      <c r="H390" s="61"/>
    </row>
    <row r="391" spans="1:9" x14ac:dyDescent="0.25">
      <c r="A391" s="57" t="s">
        <v>25</v>
      </c>
      <c r="B391" s="59"/>
      <c r="C391" s="19" t="s">
        <v>2</v>
      </c>
      <c r="D391" s="29">
        <v>0.2</v>
      </c>
      <c r="E391" s="20"/>
      <c r="F391" s="21">
        <v>88264</v>
      </c>
      <c r="G391" s="18">
        <v>19.25</v>
      </c>
      <c r="H391" s="18">
        <f>G391*D391</f>
        <v>3.85</v>
      </c>
    </row>
    <row r="392" spans="1:9" x14ac:dyDescent="0.25">
      <c r="A392" s="57" t="s">
        <v>27</v>
      </c>
      <c r="B392" s="59"/>
      <c r="C392" s="19" t="s">
        <v>2</v>
      </c>
      <c r="D392" s="29">
        <v>0.2</v>
      </c>
      <c r="E392" s="20"/>
      <c r="F392" s="21">
        <v>88247</v>
      </c>
      <c r="G392" s="18">
        <v>14.53</v>
      </c>
      <c r="H392" s="18">
        <f>G392*D392</f>
        <v>2.9060000000000001</v>
      </c>
    </row>
    <row r="393" spans="1:9" x14ac:dyDescent="0.25">
      <c r="A393" s="72" t="s">
        <v>23</v>
      </c>
      <c r="B393" s="73"/>
      <c r="C393" s="73"/>
      <c r="D393" s="74"/>
      <c r="E393" s="72" t="s">
        <v>23</v>
      </c>
      <c r="F393" s="73"/>
      <c r="G393" s="74"/>
      <c r="H393" s="18">
        <f>SUM(H391:H392)</f>
        <v>6.7560000000000002</v>
      </c>
    </row>
    <row r="394" spans="1:9" x14ac:dyDescent="0.25">
      <c r="A394" s="57" t="s">
        <v>28</v>
      </c>
      <c r="B394" s="58"/>
      <c r="C394" s="58"/>
      <c r="D394" s="59"/>
      <c r="E394" s="60"/>
      <c r="F394" s="61"/>
      <c r="G394" s="61"/>
      <c r="H394" s="61"/>
    </row>
    <row r="395" spans="1:9" x14ac:dyDescent="0.25">
      <c r="A395" s="60"/>
      <c r="B395" s="62"/>
      <c r="C395" s="22"/>
      <c r="D395" s="22"/>
      <c r="E395" s="22"/>
      <c r="F395" s="22"/>
      <c r="G395" s="22"/>
      <c r="H395" s="22"/>
    </row>
    <row r="396" spans="1:9" x14ac:dyDescent="0.25">
      <c r="A396" s="72" t="s">
        <v>23</v>
      </c>
      <c r="B396" s="73"/>
      <c r="C396" s="73"/>
      <c r="D396" s="74"/>
      <c r="E396" s="72" t="s">
        <v>23</v>
      </c>
      <c r="F396" s="73"/>
      <c r="G396" s="74"/>
      <c r="H396" s="18">
        <v>0</v>
      </c>
    </row>
    <row r="397" spans="1:9" x14ac:dyDescent="0.25">
      <c r="E397" s="57" t="s">
        <v>29</v>
      </c>
      <c r="F397" s="58"/>
      <c r="G397" s="59"/>
      <c r="H397" s="23">
        <f>SUM(H396,H393,H389)</f>
        <v>32.195999999999998</v>
      </c>
      <c r="I397" s="1">
        <f>'[1]PLAN ELETRICA'!E145/J4</f>
        <v>32.196195566734794</v>
      </c>
    </row>
    <row r="398" spans="1:9" x14ac:dyDescent="0.25">
      <c r="A398" s="60" t="s">
        <v>0</v>
      </c>
      <c r="B398" s="61"/>
      <c r="C398" s="61"/>
      <c r="D398" s="61"/>
      <c r="E398" s="61"/>
      <c r="F398" s="61"/>
      <c r="G398" s="61"/>
      <c r="H398" s="62"/>
    </row>
    <row r="399" spans="1:9" x14ac:dyDescent="0.25">
      <c r="A399" s="4" t="s">
        <v>3</v>
      </c>
      <c r="B399" s="65" t="s">
        <v>4</v>
      </c>
      <c r="C399" s="66"/>
      <c r="D399" s="66"/>
      <c r="E399" s="66"/>
      <c r="F399" s="66"/>
      <c r="G399" s="66"/>
      <c r="H399" s="67"/>
    </row>
    <row r="400" spans="1:9" x14ac:dyDescent="0.25">
      <c r="A400" s="15" t="s">
        <v>109</v>
      </c>
      <c r="B400" s="65" t="s">
        <v>110</v>
      </c>
      <c r="C400" s="66"/>
      <c r="D400" s="66"/>
      <c r="E400" s="66"/>
      <c r="F400" s="66"/>
      <c r="G400" s="66"/>
      <c r="H400" s="66"/>
    </row>
    <row r="401" spans="1:9" ht="41.25" x14ac:dyDescent="0.25">
      <c r="A401" s="63" t="s">
        <v>10</v>
      </c>
      <c r="B401" s="64"/>
      <c r="C401" s="31" t="s">
        <v>11</v>
      </c>
      <c r="D401" s="31" t="s">
        <v>12</v>
      </c>
      <c r="E401" s="27" t="s">
        <v>44</v>
      </c>
      <c r="F401" s="20" t="s">
        <v>107</v>
      </c>
      <c r="G401" s="27" t="s">
        <v>33</v>
      </c>
      <c r="H401" s="27" t="s">
        <v>34</v>
      </c>
    </row>
    <row r="402" spans="1:9" x14ac:dyDescent="0.25">
      <c r="A402" s="57" t="s">
        <v>102</v>
      </c>
      <c r="B402" s="58"/>
      <c r="C402" s="58"/>
      <c r="D402" s="59"/>
      <c r="E402" s="60"/>
      <c r="F402" s="61"/>
      <c r="G402" s="61"/>
      <c r="H402" s="61"/>
    </row>
    <row r="403" spans="1:9" x14ac:dyDescent="0.25">
      <c r="A403" s="57" t="s">
        <v>111</v>
      </c>
      <c r="B403" s="59"/>
      <c r="C403" s="15" t="s">
        <v>21</v>
      </c>
      <c r="D403" s="16">
        <v>1</v>
      </c>
      <c r="E403" s="15" t="s">
        <v>22</v>
      </c>
      <c r="F403" s="15" t="s">
        <v>22</v>
      </c>
      <c r="G403" s="3">
        <v>13.11</v>
      </c>
      <c r="H403" s="3">
        <f>G403</f>
        <v>13.11</v>
      </c>
    </row>
    <row r="404" spans="1:9" x14ac:dyDescent="0.25">
      <c r="A404" s="72" t="s">
        <v>23</v>
      </c>
      <c r="B404" s="73"/>
      <c r="C404" s="73"/>
      <c r="D404" s="74"/>
      <c r="E404" s="72" t="s">
        <v>23</v>
      </c>
      <c r="F404" s="73"/>
      <c r="G404" s="74"/>
      <c r="H404" s="18">
        <f>H403</f>
        <v>13.11</v>
      </c>
      <c r="I404" s="17">
        <f>H412-I412</f>
        <v>-5.0894513441299694E-3</v>
      </c>
    </row>
    <row r="405" spans="1:9" x14ac:dyDescent="0.25">
      <c r="A405" s="57" t="s">
        <v>24</v>
      </c>
      <c r="B405" s="58"/>
      <c r="C405" s="58"/>
      <c r="D405" s="59"/>
      <c r="E405" s="60"/>
      <c r="F405" s="61"/>
      <c r="G405" s="61"/>
      <c r="H405" s="61"/>
    </row>
    <row r="406" spans="1:9" x14ac:dyDescent="0.25">
      <c r="A406" s="57" t="s">
        <v>25</v>
      </c>
      <c r="B406" s="59"/>
      <c r="C406" s="19" t="s">
        <v>2</v>
      </c>
      <c r="D406" s="29">
        <v>0.2</v>
      </c>
      <c r="E406" s="20"/>
      <c r="F406" s="21">
        <v>88264</v>
      </c>
      <c r="G406" s="18">
        <v>19.25</v>
      </c>
      <c r="H406" s="18">
        <f>G406*D406</f>
        <v>3.85</v>
      </c>
    </row>
    <row r="407" spans="1:9" x14ac:dyDescent="0.25">
      <c r="A407" s="57" t="s">
        <v>27</v>
      </c>
      <c r="B407" s="59"/>
      <c r="C407" s="19" t="s">
        <v>2</v>
      </c>
      <c r="D407" s="29">
        <v>0.2</v>
      </c>
      <c r="E407" s="20"/>
      <c r="F407" s="21">
        <v>88247</v>
      </c>
      <c r="G407" s="18">
        <v>14.53</v>
      </c>
      <c r="H407" s="18">
        <f>G407*D407</f>
        <v>2.9060000000000001</v>
      </c>
    </row>
    <row r="408" spans="1:9" x14ac:dyDescent="0.25">
      <c r="A408" s="72" t="s">
        <v>23</v>
      </c>
      <c r="B408" s="73"/>
      <c r="C408" s="73"/>
      <c r="D408" s="74"/>
      <c r="E408" s="72" t="s">
        <v>23</v>
      </c>
      <c r="F408" s="73"/>
      <c r="G408" s="74"/>
      <c r="H408" s="18">
        <f>SUM(H406:H407)</f>
        <v>6.7560000000000002</v>
      </c>
    </row>
    <row r="409" spans="1:9" x14ac:dyDescent="0.25">
      <c r="A409" s="57" t="s">
        <v>28</v>
      </c>
      <c r="B409" s="58"/>
      <c r="C409" s="58"/>
      <c r="D409" s="59"/>
      <c r="E409" s="60"/>
      <c r="F409" s="61"/>
      <c r="G409" s="61"/>
      <c r="H409" s="61"/>
    </row>
    <row r="410" spans="1:9" x14ac:dyDescent="0.25">
      <c r="A410" s="60"/>
      <c r="B410" s="62"/>
      <c r="C410" s="22"/>
      <c r="D410" s="22"/>
      <c r="E410" s="22"/>
      <c r="F410" s="22"/>
      <c r="G410" s="22"/>
      <c r="H410" s="22"/>
    </row>
    <row r="411" spans="1:9" x14ac:dyDescent="0.25">
      <c r="A411" s="72" t="s">
        <v>23</v>
      </c>
      <c r="B411" s="73"/>
      <c r="C411" s="73"/>
      <c r="D411" s="74"/>
      <c r="E411" s="72" t="s">
        <v>23</v>
      </c>
      <c r="F411" s="73"/>
      <c r="G411" s="74"/>
      <c r="H411" s="18">
        <v>0</v>
      </c>
    </row>
    <row r="412" spans="1:9" x14ac:dyDescent="0.25">
      <c r="E412" s="57" t="s">
        <v>29</v>
      </c>
      <c r="F412" s="58"/>
      <c r="G412" s="59"/>
      <c r="H412" s="23">
        <f>SUM(H411,H408,H404)</f>
        <v>19.866</v>
      </c>
      <c r="I412" s="1">
        <f>'[1]PLAN ELETRICA'!E146/J4</f>
        <v>19.87108945134413</v>
      </c>
    </row>
    <row r="413" spans="1:9" x14ac:dyDescent="0.25">
      <c r="A413" s="60" t="s">
        <v>0</v>
      </c>
      <c r="B413" s="61"/>
      <c r="C413" s="61"/>
      <c r="D413" s="61"/>
      <c r="E413" s="61"/>
      <c r="F413" s="61"/>
      <c r="G413" s="61"/>
      <c r="H413" s="62"/>
    </row>
    <row r="414" spans="1:9" x14ac:dyDescent="0.25">
      <c r="A414" s="4" t="s">
        <v>3</v>
      </c>
      <c r="B414" s="65" t="s">
        <v>4</v>
      </c>
      <c r="C414" s="66"/>
      <c r="D414" s="66"/>
      <c r="E414" s="66"/>
      <c r="F414" s="66"/>
      <c r="G414" s="66"/>
      <c r="H414" s="67"/>
    </row>
    <row r="415" spans="1:9" ht="21.75" customHeight="1" x14ac:dyDescent="0.25">
      <c r="A415" s="15" t="s">
        <v>112</v>
      </c>
      <c r="B415" s="57" t="s">
        <v>113</v>
      </c>
      <c r="C415" s="58"/>
      <c r="D415" s="58"/>
      <c r="E415" s="58"/>
      <c r="F415" s="58"/>
      <c r="G415" s="58"/>
      <c r="H415" s="58"/>
    </row>
    <row r="416" spans="1:9" ht="41.25" x14ac:dyDescent="0.25">
      <c r="A416" s="63" t="s">
        <v>10</v>
      </c>
      <c r="B416" s="64"/>
      <c r="C416" s="31" t="s">
        <v>11</v>
      </c>
      <c r="D416" s="31" t="s">
        <v>12</v>
      </c>
      <c r="E416" s="27" t="s">
        <v>44</v>
      </c>
      <c r="F416" s="20" t="s">
        <v>107</v>
      </c>
      <c r="G416" s="27" t="s">
        <v>33</v>
      </c>
      <c r="H416" s="27" t="s">
        <v>34</v>
      </c>
    </row>
    <row r="417" spans="1:9" x14ac:dyDescent="0.25">
      <c r="A417" s="57" t="s">
        <v>102</v>
      </c>
      <c r="B417" s="58"/>
      <c r="C417" s="58"/>
      <c r="D417" s="59"/>
      <c r="E417" s="60"/>
      <c r="F417" s="61"/>
      <c r="G417" s="61"/>
      <c r="H417" s="61"/>
    </row>
    <row r="418" spans="1:9" x14ac:dyDescent="0.25">
      <c r="A418" s="57" t="s">
        <v>114</v>
      </c>
      <c r="B418" s="59"/>
      <c r="C418" s="15" t="s">
        <v>21</v>
      </c>
      <c r="D418" s="16">
        <v>1</v>
      </c>
      <c r="E418" s="15" t="s">
        <v>22</v>
      </c>
      <c r="F418" s="15" t="s">
        <v>22</v>
      </c>
      <c r="G418" s="3">
        <v>22.13</v>
      </c>
      <c r="H418" s="3">
        <f>G418*D418</f>
        <v>22.13</v>
      </c>
      <c r="I418" s="17">
        <f>H427-I427</f>
        <v>-8.8278572551487855E-3</v>
      </c>
    </row>
    <row r="419" spans="1:9" x14ac:dyDescent="0.25">
      <c r="A419" s="72" t="s">
        <v>23</v>
      </c>
      <c r="B419" s="73"/>
      <c r="C419" s="73"/>
      <c r="D419" s="74"/>
      <c r="E419" s="72" t="s">
        <v>23</v>
      </c>
      <c r="F419" s="73"/>
      <c r="G419" s="74"/>
      <c r="H419" s="18">
        <f>SUM(H418)</f>
        <v>22.13</v>
      </c>
    </row>
    <row r="420" spans="1:9" x14ac:dyDescent="0.25">
      <c r="A420" s="57" t="s">
        <v>24</v>
      </c>
      <c r="B420" s="58"/>
      <c r="C420" s="58"/>
      <c r="D420" s="59"/>
      <c r="E420" s="60"/>
      <c r="F420" s="61"/>
      <c r="G420" s="61"/>
      <c r="H420" s="61"/>
    </row>
    <row r="421" spans="1:9" x14ac:dyDescent="0.25">
      <c r="A421" s="57" t="s">
        <v>25</v>
      </c>
      <c r="B421" s="59"/>
      <c r="C421" s="19" t="s">
        <v>2</v>
      </c>
      <c r="D421" s="29">
        <v>0.2</v>
      </c>
      <c r="E421" s="20"/>
      <c r="F421" s="21">
        <v>88264</v>
      </c>
      <c r="G421" s="18">
        <v>19.25</v>
      </c>
      <c r="H421" s="18">
        <f>G421*D421</f>
        <v>3.85</v>
      </c>
    </row>
    <row r="422" spans="1:9" x14ac:dyDescent="0.25">
      <c r="A422" s="57" t="s">
        <v>27</v>
      </c>
      <c r="B422" s="59"/>
      <c r="C422" s="19" t="s">
        <v>2</v>
      </c>
      <c r="D422" s="29">
        <v>0.2</v>
      </c>
      <c r="E422" s="20"/>
      <c r="F422" s="21">
        <v>88247</v>
      </c>
      <c r="G422" s="18">
        <v>14.53</v>
      </c>
      <c r="H422" s="18">
        <f>G422*D422</f>
        <v>2.9060000000000001</v>
      </c>
    </row>
    <row r="423" spans="1:9" x14ac:dyDescent="0.25">
      <c r="A423" s="72" t="s">
        <v>23</v>
      </c>
      <c r="B423" s="73"/>
      <c r="C423" s="73"/>
      <c r="D423" s="74"/>
      <c r="E423" s="72" t="s">
        <v>23</v>
      </c>
      <c r="F423" s="73"/>
      <c r="G423" s="74"/>
      <c r="H423" s="18">
        <f>SUM(H421:H422)</f>
        <v>6.7560000000000002</v>
      </c>
    </row>
    <row r="424" spans="1:9" x14ac:dyDescent="0.25">
      <c r="A424" s="57" t="s">
        <v>28</v>
      </c>
      <c r="B424" s="58"/>
      <c r="C424" s="58"/>
      <c r="D424" s="59"/>
      <c r="E424" s="60"/>
      <c r="F424" s="61"/>
      <c r="G424" s="61"/>
      <c r="H424" s="61"/>
    </row>
    <row r="425" spans="1:9" x14ac:dyDescent="0.25">
      <c r="A425" s="60"/>
      <c r="B425" s="62"/>
      <c r="C425" s="22"/>
      <c r="D425" s="22"/>
      <c r="E425" s="22"/>
      <c r="F425" s="22"/>
      <c r="G425" s="22"/>
      <c r="H425" s="22"/>
    </row>
    <row r="426" spans="1:9" x14ac:dyDescent="0.25">
      <c r="A426" s="72" t="s">
        <v>23</v>
      </c>
      <c r="B426" s="73"/>
      <c r="C426" s="73"/>
      <c r="D426" s="74"/>
      <c r="E426" s="72" t="s">
        <v>23</v>
      </c>
      <c r="F426" s="73"/>
      <c r="G426" s="74"/>
      <c r="H426" s="18">
        <v>0</v>
      </c>
    </row>
    <row r="427" spans="1:9" x14ac:dyDescent="0.25">
      <c r="E427" s="57" t="s">
        <v>29</v>
      </c>
      <c r="F427" s="58"/>
      <c r="G427" s="59"/>
      <c r="H427" s="23">
        <f>SUM(H426,H423,H419)</f>
        <v>28.885999999999999</v>
      </c>
      <c r="I427" s="1">
        <f>'[1]PLAN ELETRICA'!E147/J4</f>
        <v>28.894827857255148</v>
      </c>
    </row>
    <row r="428" spans="1:9" x14ac:dyDescent="0.25">
      <c r="A428" s="60" t="s">
        <v>0</v>
      </c>
      <c r="B428" s="61"/>
      <c r="C428" s="61"/>
      <c r="D428" s="61"/>
      <c r="E428" s="61"/>
      <c r="F428" s="61"/>
      <c r="G428" s="61"/>
      <c r="H428" s="62"/>
    </row>
    <row r="429" spans="1:9" x14ac:dyDescent="0.25">
      <c r="A429" s="4" t="s">
        <v>3</v>
      </c>
      <c r="B429" s="65" t="s">
        <v>4</v>
      </c>
      <c r="C429" s="66"/>
      <c r="D429" s="66"/>
      <c r="E429" s="66"/>
      <c r="F429" s="66"/>
      <c r="G429" s="66"/>
      <c r="H429" s="67"/>
    </row>
    <row r="430" spans="1:9" ht="30.75" customHeight="1" x14ac:dyDescent="0.25">
      <c r="A430" s="15" t="s">
        <v>115</v>
      </c>
      <c r="B430" s="65" t="s">
        <v>116</v>
      </c>
      <c r="C430" s="66"/>
      <c r="D430" s="66"/>
      <c r="E430" s="66"/>
      <c r="F430" s="66"/>
      <c r="G430" s="66"/>
      <c r="H430" s="66"/>
    </row>
    <row r="431" spans="1:9" ht="41.25" x14ac:dyDescent="0.25">
      <c r="A431" s="63" t="s">
        <v>10</v>
      </c>
      <c r="B431" s="64"/>
      <c r="C431" s="31" t="s">
        <v>11</v>
      </c>
      <c r="D431" s="31" t="s">
        <v>12</v>
      </c>
      <c r="E431" s="27" t="s">
        <v>44</v>
      </c>
      <c r="F431" s="20" t="s">
        <v>107</v>
      </c>
      <c r="G431" s="27" t="s">
        <v>33</v>
      </c>
      <c r="H431" s="27" t="s">
        <v>34</v>
      </c>
    </row>
    <row r="432" spans="1:9" x14ac:dyDescent="0.25">
      <c r="A432" s="57" t="s">
        <v>102</v>
      </c>
      <c r="B432" s="58"/>
      <c r="C432" s="58"/>
      <c r="D432" s="59"/>
      <c r="E432" s="60"/>
      <c r="F432" s="61"/>
      <c r="G432" s="61"/>
      <c r="H432" s="61"/>
    </row>
    <row r="433" spans="1:9" x14ac:dyDescent="0.25">
      <c r="A433" s="57" t="s">
        <v>117</v>
      </c>
      <c r="B433" s="59"/>
      <c r="C433" s="15" t="s">
        <v>21</v>
      </c>
      <c r="D433" s="16">
        <v>1</v>
      </c>
      <c r="E433" s="15" t="s">
        <v>22</v>
      </c>
      <c r="F433" s="15" t="s">
        <v>22</v>
      </c>
      <c r="G433" s="3">
        <f>18.29-2.02</f>
        <v>16.27</v>
      </c>
      <c r="H433" s="3">
        <f>G433</f>
        <v>16.27</v>
      </c>
      <c r="I433" s="17">
        <f>H442-I442</f>
        <v>-4.9699732746439906E-3</v>
      </c>
    </row>
    <row r="434" spans="1:9" x14ac:dyDescent="0.25">
      <c r="A434" s="72" t="s">
        <v>23</v>
      </c>
      <c r="B434" s="73"/>
      <c r="C434" s="73"/>
      <c r="D434" s="74"/>
      <c r="E434" s="72" t="s">
        <v>23</v>
      </c>
      <c r="F434" s="73"/>
      <c r="G434" s="74"/>
      <c r="H434" s="18">
        <f>SUM(H433)</f>
        <v>16.27</v>
      </c>
    </row>
    <row r="435" spans="1:9" x14ac:dyDescent="0.25">
      <c r="A435" s="57" t="s">
        <v>24</v>
      </c>
      <c r="B435" s="58"/>
      <c r="C435" s="58"/>
      <c r="D435" s="59"/>
      <c r="E435" s="60"/>
      <c r="F435" s="61"/>
      <c r="G435" s="61"/>
      <c r="H435" s="61"/>
    </row>
    <row r="436" spans="1:9" x14ac:dyDescent="0.25">
      <c r="A436" s="57" t="s">
        <v>25</v>
      </c>
      <c r="B436" s="59"/>
      <c r="C436" s="19" t="s">
        <v>2</v>
      </c>
      <c r="D436" s="29">
        <v>0.2</v>
      </c>
      <c r="E436" s="20"/>
      <c r="F436" s="21">
        <v>88264</v>
      </c>
      <c r="G436" s="18">
        <v>19.25</v>
      </c>
      <c r="H436" s="18">
        <f>G436*D436</f>
        <v>3.85</v>
      </c>
    </row>
    <row r="437" spans="1:9" x14ac:dyDescent="0.25">
      <c r="A437" s="57" t="s">
        <v>27</v>
      </c>
      <c r="B437" s="59"/>
      <c r="C437" s="19" t="s">
        <v>2</v>
      </c>
      <c r="D437" s="29">
        <v>0.2</v>
      </c>
      <c r="E437" s="20"/>
      <c r="F437" s="21">
        <v>88247</v>
      </c>
      <c r="G437" s="18">
        <v>14.53</v>
      </c>
      <c r="H437" s="18">
        <f>G437*D437</f>
        <v>2.9060000000000001</v>
      </c>
    </row>
    <row r="438" spans="1:9" x14ac:dyDescent="0.25">
      <c r="A438" s="72" t="s">
        <v>23</v>
      </c>
      <c r="B438" s="73"/>
      <c r="C438" s="73"/>
      <c r="D438" s="74"/>
      <c r="E438" s="72" t="s">
        <v>23</v>
      </c>
      <c r="F438" s="73"/>
      <c r="G438" s="74"/>
      <c r="H438" s="18">
        <f>SUM(H436:H437)</f>
        <v>6.7560000000000002</v>
      </c>
    </row>
    <row r="439" spans="1:9" x14ac:dyDescent="0.25">
      <c r="A439" s="57" t="s">
        <v>28</v>
      </c>
      <c r="B439" s="58"/>
      <c r="C439" s="58"/>
      <c r="D439" s="59"/>
      <c r="E439" s="60"/>
      <c r="F439" s="61"/>
      <c r="G439" s="61"/>
      <c r="H439" s="61"/>
    </row>
    <row r="440" spans="1:9" x14ac:dyDescent="0.25">
      <c r="A440" s="60"/>
      <c r="B440" s="62"/>
      <c r="C440" s="22"/>
      <c r="D440" s="22"/>
      <c r="E440" s="22"/>
      <c r="F440" s="22"/>
      <c r="G440" s="22"/>
      <c r="H440" s="22"/>
    </row>
    <row r="441" spans="1:9" x14ac:dyDescent="0.25">
      <c r="A441" s="72" t="s">
        <v>23</v>
      </c>
      <c r="B441" s="73"/>
      <c r="C441" s="73"/>
      <c r="D441" s="74"/>
      <c r="E441" s="72" t="s">
        <v>23</v>
      </c>
      <c r="F441" s="73"/>
      <c r="G441" s="74"/>
      <c r="H441" s="18">
        <v>0</v>
      </c>
    </row>
    <row r="442" spans="1:9" x14ac:dyDescent="0.25">
      <c r="E442" s="57" t="s">
        <v>29</v>
      </c>
      <c r="F442" s="58"/>
      <c r="G442" s="59"/>
      <c r="H442" s="23">
        <f>SUM(H441,H438,H434)</f>
        <v>23.026</v>
      </c>
      <c r="I442" s="1">
        <f>'[1]PLAN ELETRICA'!E148/J4</f>
        <v>23.030969973274644</v>
      </c>
    </row>
    <row r="443" spans="1:9" x14ac:dyDescent="0.25">
      <c r="A443" s="60" t="s">
        <v>0</v>
      </c>
      <c r="B443" s="61"/>
      <c r="C443" s="61"/>
      <c r="D443" s="61"/>
      <c r="E443" s="61"/>
      <c r="F443" s="61"/>
      <c r="G443" s="61"/>
      <c r="H443" s="62"/>
    </row>
    <row r="444" spans="1:9" x14ac:dyDescent="0.25">
      <c r="A444" s="4" t="s">
        <v>3</v>
      </c>
      <c r="B444" s="65" t="s">
        <v>4</v>
      </c>
      <c r="C444" s="66"/>
      <c r="D444" s="66"/>
      <c r="E444" s="66"/>
      <c r="F444" s="66"/>
      <c r="G444" s="66"/>
      <c r="H444" s="67"/>
    </row>
    <row r="445" spans="1:9" ht="26.25" customHeight="1" x14ac:dyDescent="0.25">
      <c r="A445" s="15" t="s">
        <v>118</v>
      </c>
      <c r="B445" s="65" t="s">
        <v>119</v>
      </c>
      <c r="C445" s="66"/>
      <c r="D445" s="66"/>
      <c r="E445" s="66"/>
      <c r="F445" s="66"/>
      <c r="G445" s="66"/>
      <c r="H445" s="66"/>
    </row>
    <row r="446" spans="1:9" ht="41.25" x14ac:dyDescent="0.25">
      <c r="A446" s="63" t="s">
        <v>10</v>
      </c>
      <c r="B446" s="64"/>
      <c r="C446" s="31" t="s">
        <v>11</v>
      </c>
      <c r="D446" s="31" t="s">
        <v>12</v>
      </c>
      <c r="E446" s="20" t="s">
        <v>44</v>
      </c>
      <c r="F446" s="20" t="s">
        <v>120</v>
      </c>
      <c r="G446" s="20" t="s">
        <v>33</v>
      </c>
      <c r="H446" s="20" t="s">
        <v>34</v>
      </c>
    </row>
    <row r="447" spans="1:9" x14ac:dyDescent="0.25">
      <c r="A447" s="57" t="s">
        <v>102</v>
      </c>
      <c r="B447" s="58"/>
      <c r="C447" s="58"/>
      <c r="D447" s="59"/>
      <c r="E447" s="60"/>
      <c r="F447" s="61"/>
      <c r="G447" s="61"/>
      <c r="H447" s="61"/>
    </row>
    <row r="448" spans="1:9" x14ac:dyDescent="0.25">
      <c r="A448" s="57" t="s">
        <v>111</v>
      </c>
      <c r="B448" s="59"/>
      <c r="C448" s="15" t="s">
        <v>21</v>
      </c>
      <c r="D448" s="16">
        <v>1</v>
      </c>
      <c r="E448" s="15" t="s">
        <v>22</v>
      </c>
      <c r="F448" s="15" t="s">
        <v>22</v>
      </c>
      <c r="G448" s="3">
        <v>48.22</v>
      </c>
      <c r="H448" s="3">
        <f>G448</f>
        <v>48.22</v>
      </c>
      <c r="I448" s="17">
        <f>H457-I457</f>
        <v>-7.4931614526079215E-3</v>
      </c>
    </row>
    <row r="449" spans="1:9" x14ac:dyDescent="0.25">
      <c r="A449" s="72" t="s">
        <v>23</v>
      </c>
      <c r="B449" s="73"/>
      <c r="C449" s="73"/>
      <c r="D449" s="74"/>
      <c r="E449" s="72" t="s">
        <v>23</v>
      </c>
      <c r="F449" s="73"/>
      <c r="G449" s="74"/>
      <c r="H449" s="18">
        <f>H448</f>
        <v>48.22</v>
      </c>
    </row>
    <row r="450" spans="1:9" x14ac:dyDescent="0.25">
      <c r="A450" s="57" t="s">
        <v>24</v>
      </c>
      <c r="B450" s="58"/>
      <c r="C450" s="58"/>
      <c r="D450" s="59"/>
      <c r="E450" s="60"/>
      <c r="F450" s="61"/>
      <c r="G450" s="61"/>
      <c r="H450" s="61"/>
    </row>
    <row r="451" spans="1:9" x14ac:dyDescent="0.25">
      <c r="A451" s="57" t="s">
        <v>25</v>
      </c>
      <c r="B451" s="59"/>
      <c r="C451" s="19" t="s">
        <v>2</v>
      </c>
      <c r="D451" s="29">
        <v>0.2</v>
      </c>
      <c r="E451" s="20"/>
      <c r="F451" s="21">
        <v>88264</v>
      </c>
      <c r="G451" s="18">
        <v>19.25</v>
      </c>
      <c r="H451" s="18">
        <f>G451*D451</f>
        <v>3.85</v>
      </c>
    </row>
    <row r="452" spans="1:9" x14ac:dyDescent="0.25">
      <c r="A452" s="57" t="s">
        <v>27</v>
      </c>
      <c r="B452" s="59"/>
      <c r="C452" s="19" t="s">
        <v>2</v>
      </c>
      <c r="D452" s="29">
        <v>0.2</v>
      </c>
      <c r="E452" s="20"/>
      <c r="F452" s="21">
        <v>88247</v>
      </c>
      <c r="G452" s="18">
        <v>14.53</v>
      </c>
      <c r="H452" s="18">
        <f>G452*D452</f>
        <v>2.9060000000000001</v>
      </c>
    </row>
    <row r="453" spans="1:9" x14ac:dyDescent="0.25">
      <c r="A453" s="72" t="s">
        <v>23</v>
      </c>
      <c r="B453" s="73"/>
      <c r="C453" s="73"/>
      <c r="D453" s="74"/>
      <c r="E453" s="72" t="s">
        <v>23</v>
      </c>
      <c r="F453" s="73"/>
      <c r="G453" s="74"/>
      <c r="H453" s="18">
        <f>SUM(H451:H452)</f>
        <v>6.7560000000000002</v>
      </c>
    </row>
    <row r="454" spans="1:9" x14ac:dyDescent="0.25">
      <c r="A454" s="57" t="s">
        <v>28</v>
      </c>
      <c r="B454" s="58"/>
      <c r="C454" s="58"/>
      <c r="D454" s="59"/>
      <c r="E454" s="60"/>
      <c r="F454" s="61"/>
      <c r="G454" s="61"/>
      <c r="H454" s="61"/>
    </row>
    <row r="455" spans="1:9" x14ac:dyDescent="0.25">
      <c r="A455" s="60"/>
      <c r="B455" s="62"/>
      <c r="C455" s="22"/>
      <c r="D455" s="22"/>
      <c r="E455" s="22"/>
      <c r="F455" s="22"/>
      <c r="G455" s="22"/>
      <c r="H455" s="22"/>
    </row>
    <row r="456" spans="1:9" x14ac:dyDescent="0.25">
      <c r="A456" s="72" t="s">
        <v>23</v>
      </c>
      <c r="B456" s="73"/>
      <c r="C456" s="73"/>
      <c r="D456" s="74"/>
      <c r="E456" s="72" t="s">
        <v>23</v>
      </c>
      <c r="F456" s="73"/>
      <c r="G456" s="74"/>
      <c r="H456" s="18">
        <v>0</v>
      </c>
    </row>
    <row r="457" spans="1:9" x14ac:dyDescent="0.25">
      <c r="E457" s="57" t="s">
        <v>29</v>
      </c>
      <c r="F457" s="58"/>
      <c r="G457" s="59"/>
      <c r="H457" s="23">
        <f>SUM(H456,H453,H449)</f>
        <v>54.975999999999999</v>
      </c>
      <c r="I457" s="1">
        <f>'[1]PLAN ELETRICA'!E149/J4</f>
        <v>54.983493161452607</v>
      </c>
    </row>
    <row r="458" spans="1:9" x14ac:dyDescent="0.25">
      <c r="A458" s="60" t="s">
        <v>0</v>
      </c>
      <c r="B458" s="61"/>
      <c r="C458" s="61"/>
      <c r="D458" s="61"/>
      <c r="E458" s="61"/>
      <c r="F458" s="61"/>
      <c r="G458" s="61"/>
      <c r="H458" s="62"/>
    </row>
    <row r="459" spans="1:9" x14ac:dyDescent="0.25">
      <c r="A459" s="4" t="s">
        <v>3</v>
      </c>
      <c r="B459" s="65" t="s">
        <v>4</v>
      </c>
      <c r="C459" s="66"/>
      <c r="D459" s="66"/>
      <c r="E459" s="66"/>
      <c r="F459" s="66"/>
      <c r="G459" s="66"/>
      <c r="H459" s="67"/>
    </row>
    <row r="460" spans="1:9" ht="25.5" customHeight="1" x14ac:dyDescent="0.25">
      <c r="A460" s="15" t="s">
        <v>121</v>
      </c>
      <c r="B460" s="57" t="s">
        <v>122</v>
      </c>
      <c r="C460" s="58"/>
      <c r="D460" s="58"/>
      <c r="E460" s="58"/>
      <c r="F460" s="58"/>
      <c r="G460" s="58"/>
      <c r="H460" s="58"/>
    </row>
    <row r="461" spans="1:9" ht="41.25" x14ac:dyDescent="0.25">
      <c r="A461" s="63" t="s">
        <v>10</v>
      </c>
      <c r="B461" s="64"/>
      <c r="C461" s="31" t="s">
        <v>11</v>
      </c>
      <c r="D461" s="31" t="s">
        <v>12</v>
      </c>
      <c r="E461" s="27" t="s">
        <v>44</v>
      </c>
      <c r="F461" s="20" t="s">
        <v>107</v>
      </c>
      <c r="G461" s="27" t="s">
        <v>33</v>
      </c>
      <c r="H461" s="27" t="s">
        <v>34</v>
      </c>
    </row>
    <row r="462" spans="1:9" x14ac:dyDescent="0.25">
      <c r="A462" s="57" t="s">
        <v>102</v>
      </c>
      <c r="B462" s="58"/>
      <c r="C462" s="58"/>
      <c r="D462" s="59"/>
      <c r="E462" s="60"/>
      <c r="F462" s="61"/>
      <c r="G462" s="61"/>
      <c r="H462" s="61"/>
    </row>
    <row r="463" spans="1:9" x14ac:dyDescent="0.25">
      <c r="A463" s="57" t="s">
        <v>123</v>
      </c>
      <c r="B463" s="59"/>
      <c r="C463" s="15" t="s">
        <v>21</v>
      </c>
      <c r="D463" s="16">
        <v>1</v>
      </c>
      <c r="E463" s="15" t="s">
        <v>22</v>
      </c>
      <c r="F463" s="15" t="s">
        <v>22</v>
      </c>
      <c r="G463" s="3">
        <v>26.95</v>
      </c>
      <c r="H463" s="3">
        <f>G463</f>
        <v>26.95</v>
      </c>
      <c r="I463" s="17">
        <f>H472-I472</f>
        <v>-7.2526332337687904E-3</v>
      </c>
    </row>
    <row r="464" spans="1:9" x14ac:dyDescent="0.25">
      <c r="A464" s="72" t="s">
        <v>23</v>
      </c>
      <c r="B464" s="73"/>
      <c r="C464" s="73"/>
      <c r="D464" s="74"/>
      <c r="E464" s="72" t="s">
        <v>23</v>
      </c>
      <c r="F464" s="73"/>
      <c r="G464" s="74"/>
      <c r="H464" s="18">
        <f>SUM(H463)</f>
        <v>26.95</v>
      </c>
    </row>
    <row r="465" spans="1:9" x14ac:dyDescent="0.25">
      <c r="A465" s="57" t="s">
        <v>24</v>
      </c>
      <c r="B465" s="58"/>
      <c r="C465" s="58"/>
      <c r="D465" s="59"/>
      <c r="E465" s="60"/>
      <c r="F465" s="61"/>
      <c r="G465" s="61"/>
      <c r="H465" s="61"/>
    </row>
    <row r="466" spans="1:9" x14ac:dyDescent="0.25">
      <c r="A466" s="57" t="s">
        <v>25</v>
      </c>
      <c r="B466" s="59"/>
      <c r="C466" s="19" t="s">
        <v>2</v>
      </c>
      <c r="D466" s="29">
        <v>0.2</v>
      </c>
      <c r="E466" s="20"/>
      <c r="F466" s="21">
        <v>88264</v>
      </c>
      <c r="G466" s="18">
        <v>19.25</v>
      </c>
      <c r="H466" s="18">
        <f>G466*D466</f>
        <v>3.85</v>
      </c>
    </row>
    <row r="467" spans="1:9" x14ac:dyDescent="0.25">
      <c r="A467" s="57" t="s">
        <v>27</v>
      </c>
      <c r="B467" s="59"/>
      <c r="C467" s="19" t="s">
        <v>2</v>
      </c>
      <c r="D467" s="29">
        <v>0.2</v>
      </c>
      <c r="E467" s="20"/>
      <c r="F467" s="21">
        <v>88247</v>
      </c>
      <c r="G467" s="18">
        <v>14.53</v>
      </c>
      <c r="H467" s="18">
        <f>G467*D467</f>
        <v>2.9060000000000001</v>
      </c>
    </row>
    <row r="468" spans="1:9" x14ac:dyDescent="0.25">
      <c r="A468" s="72" t="s">
        <v>23</v>
      </c>
      <c r="B468" s="73"/>
      <c r="C468" s="73"/>
      <c r="D468" s="74"/>
      <c r="E468" s="72" t="s">
        <v>23</v>
      </c>
      <c r="F468" s="73"/>
      <c r="G468" s="74"/>
      <c r="H468" s="18">
        <f>SUM(H466:H467)</f>
        <v>6.7560000000000002</v>
      </c>
    </row>
    <row r="469" spans="1:9" x14ac:dyDescent="0.25">
      <c r="A469" s="57" t="s">
        <v>28</v>
      </c>
      <c r="B469" s="58"/>
      <c r="C469" s="58"/>
      <c r="D469" s="59"/>
      <c r="E469" s="60"/>
      <c r="F469" s="61"/>
      <c r="G469" s="61"/>
      <c r="H469" s="61"/>
    </row>
    <row r="470" spans="1:9" x14ac:dyDescent="0.25">
      <c r="A470" s="60"/>
      <c r="B470" s="62"/>
      <c r="C470" s="22"/>
      <c r="D470" s="22"/>
      <c r="E470" s="22"/>
      <c r="F470" s="22"/>
      <c r="G470" s="22"/>
      <c r="H470" s="22"/>
    </row>
    <row r="471" spans="1:9" x14ac:dyDescent="0.25">
      <c r="A471" s="72" t="s">
        <v>23</v>
      </c>
      <c r="B471" s="73"/>
      <c r="C471" s="73"/>
      <c r="D471" s="74"/>
      <c r="E471" s="72" t="s">
        <v>23</v>
      </c>
      <c r="F471" s="73"/>
      <c r="G471" s="74"/>
      <c r="H471" s="18">
        <v>0</v>
      </c>
    </row>
    <row r="472" spans="1:9" x14ac:dyDescent="0.25">
      <c r="E472" s="57" t="s">
        <v>29</v>
      </c>
      <c r="F472" s="58"/>
      <c r="G472" s="59"/>
      <c r="H472" s="23">
        <f>SUM(H471,H468,H464)</f>
        <v>33.706000000000003</v>
      </c>
      <c r="I472" s="1">
        <f>'[1]PLAN ELETRICA'!E150/J4</f>
        <v>33.713252633233772</v>
      </c>
    </row>
    <row r="473" spans="1:9" x14ac:dyDescent="0.25">
      <c r="A473" s="92" t="s">
        <v>0</v>
      </c>
      <c r="B473" s="93"/>
      <c r="C473" s="93"/>
      <c r="D473" s="93"/>
      <c r="E473" s="93"/>
      <c r="F473" s="93"/>
      <c r="G473" s="93"/>
      <c r="H473" s="94"/>
    </row>
    <row r="474" spans="1:9" x14ac:dyDescent="0.25">
      <c r="A474" s="4" t="s">
        <v>3</v>
      </c>
      <c r="B474" s="65" t="s">
        <v>4</v>
      </c>
      <c r="C474" s="66"/>
      <c r="D474" s="66"/>
      <c r="E474" s="66"/>
      <c r="F474" s="66"/>
      <c r="G474" s="66"/>
      <c r="H474" s="67"/>
    </row>
    <row r="475" spans="1:9" x14ac:dyDescent="0.25">
      <c r="A475" s="19" t="s">
        <v>124</v>
      </c>
      <c r="B475" s="65" t="s">
        <v>125</v>
      </c>
      <c r="C475" s="66"/>
      <c r="D475" s="66"/>
      <c r="E475" s="66"/>
      <c r="F475" s="66"/>
      <c r="G475" s="66"/>
      <c r="H475" s="66"/>
    </row>
    <row r="476" spans="1:9" ht="41.25" x14ac:dyDescent="0.25">
      <c r="A476" s="87" t="s">
        <v>10</v>
      </c>
      <c r="B476" s="88"/>
      <c r="C476" s="31" t="s">
        <v>11</v>
      </c>
      <c r="D476" s="31" t="s">
        <v>12</v>
      </c>
      <c r="E476" s="27" t="s">
        <v>44</v>
      </c>
      <c r="F476" s="20" t="s">
        <v>107</v>
      </c>
      <c r="G476" s="27" t="s">
        <v>33</v>
      </c>
      <c r="H476" s="27" t="s">
        <v>34</v>
      </c>
    </row>
    <row r="477" spans="1:9" x14ac:dyDescent="0.25">
      <c r="A477" s="65" t="s">
        <v>102</v>
      </c>
      <c r="B477" s="66"/>
      <c r="C477" s="66"/>
      <c r="D477" s="67"/>
      <c r="E477" s="32"/>
      <c r="F477" s="33"/>
      <c r="G477" s="33"/>
      <c r="H477" s="33"/>
    </row>
    <row r="478" spans="1:9" x14ac:dyDescent="0.25">
      <c r="A478" s="65" t="s">
        <v>126</v>
      </c>
      <c r="B478" s="67"/>
      <c r="C478" s="19" t="s">
        <v>21</v>
      </c>
      <c r="D478" s="21">
        <v>1</v>
      </c>
      <c r="E478" s="19" t="s">
        <v>22</v>
      </c>
      <c r="F478" s="19" t="s">
        <v>22</v>
      </c>
      <c r="G478" s="18">
        <f>13.99-1.45</f>
        <v>12.540000000000001</v>
      </c>
      <c r="H478" s="18">
        <f>G478</f>
        <v>12.540000000000001</v>
      </c>
      <c r="I478" s="17">
        <f>H487-I487</f>
        <v>-1.6660116333895303E-3</v>
      </c>
    </row>
    <row r="479" spans="1:9" x14ac:dyDescent="0.25">
      <c r="A479" s="89" t="s">
        <v>23</v>
      </c>
      <c r="B479" s="90"/>
      <c r="C479" s="90"/>
      <c r="D479" s="91"/>
      <c r="E479" s="34" t="s">
        <v>23</v>
      </c>
      <c r="F479" s="35"/>
      <c r="G479" s="36"/>
      <c r="H479" s="18">
        <f>SUM(H478)</f>
        <v>12.540000000000001</v>
      </c>
    </row>
    <row r="480" spans="1:9" x14ac:dyDescent="0.25">
      <c r="A480" s="65" t="s">
        <v>24</v>
      </c>
      <c r="B480" s="66"/>
      <c r="C480" s="66"/>
      <c r="D480" s="67"/>
      <c r="E480" s="32"/>
      <c r="F480" s="33"/>
      <c r="G480" s="33"/>
      <c r="H480" s="33"/>
    </row>
    <row r="481" spans="1:9" x14ac:dyDescent="0.25">
      <c r="A481" s="57" t="s">
        <v>25</v>
      </c>
      <c r="B481" s="59"/>
      <c r="C481" s="19" t="s">
        <v>2</v>
      </c>
      <c r="D481" s="18">
        <v>0.05</v>
      </c>
      <c r="E481" s="20"/>
      <c r="F481" s="21">
        <v>88264</v>
      </c>
      <c r="G481" s="18">
        <v>19.25</v>
      </c>
      <c r="H481" s="18">
        <f>G481*D481</f>
        <v>0.96250000000000002</v>
      </c>
    </row>
    <row r="482" spans="1:9" x14ac:dyDescent="0.25">
      <c r="A482" s="57" t="s">
        <v>27</v>
      </c>
      <c r="B482" s="59"/>
      <c r="C482" s="19" t="s">
        <v>2</v>
      </c>
      <c r="D482" s="21">
        <v>0</v>
      </c>
      <c r="E482" s="20"/>
      <c r="F482" s="21">
        <v>88247</v>
      </c>
      <c r="G482" s="18">
        <v>14.53</v>
      </c>
      <c r="H482" s="18">
        <f>G482*D482</f>
        <v>0</v>
      </c>
    </row>
    <row r="483" spans="1:9" x14ac:dyDescent="0.25">
      <c r="A483" s="72" t="s">
        <v>23</v>
      </c>
      <c r="B483" s="73"/>
      <c r="C483" s="73"/>
      <c r="D483" s="74"/>
      <c r="E483" s="72" t="s">
        <v>23</v>
      </c>
      <c r="F483" s="73"/>
      <c r="G483" s="74"/>
      <c r="H483" s="18">
        <f>SUM(H481:H482)</f>
        <v>0.96250000000000002</v>
      </c>
    </row>
    <row r="484" spans="1:9" x14ac:dyDescent="0.25">
      <c r="A484" s="57" t="s">
        <v>28</v>
      </c>
      <c r="B484" s="58"/>
      <c r="C484" s="58"/>
      <c r="D484" s="59"/>
      <c r="E484" s="60"/>
      <c r="F484" s="61"/>
      <c r="G484" s="61"/>
      <c r="H484" s="61"/>
    </row>
    <row r="485" spans="1:9" x14ac:dyDescent="0.25">
      <c r="A485" s="92"/>
      <c r="B485" s="93"/>
      <c r="C485" s="93"/>
      <c r="D485" s="94"/>
      <c r="E485" s="22"/>
      <c r="F485" s="22"/>
      <c r="G485" s="22"/>
      <c r="H485" s="22"/>
    </row>
    <row r="486" spans="1:9" x14ac:dyDescent="0.25">
      <c r="A486" s="89" t="s">
        <v>23</v>
      </c>
      <c r="B486" s="90"/>
      <c r="C486" s="90"/>
      <c r="D486" s="91"/>
      <c r="E486" s="72" t="s">
        <v>23</v>
      </c>
      <c r="F486" s="73"/>
      <c r="G486" s="74"/>
      <c r="H486" s="18">
        <v>0</v>
      </c>
    </row>
    <row r="487" spans="1:9" x14ac:dyDescent="0.25">
      <c r="A487" s="65" t="s">
        <v>29</v>
      </c>
      <c r="B487" s="66"/>
      <c r="C487" s="66"/>
      <c r="D487" s="67"/>
      <c r="E487" s="57" t="s">
        <v>29</v>
      </c>
      <c r="F487" s="58"/>
      <c r="G487" s="59"/>
      <c r="H487" s="23">
        <f>SUM(H486,H483,H479)</f>
        <v>13.502500000000001</v>
      </c>
      <c r="I487" s="1">
        <f>'[1]PLAN ELETRICA'!E151/J4</f>
        <v>13.504166011633391</v>
      </c>
    </row>
    <row r="488" spans="1:9" ht="41.25" customHeight="1" x14ac:dyDescent="0.25">
      <c r="A488" s="27" t="s">
        <v>127</v>
      </c>
      <c r="B488" s="65" t="s">
        <v>128</v>
      </c>
      <c r="C488" s="66"/>
      <c r="D488" s="66"/>
      <c r="E488" s="66"/>
      <c r="F488" s="66"/>
      <c r="G488" s="66"/>
      <c r="H488" s="66"/>
    </row>
    <row r="489" spans="1:9" ht="41.25" x14ac:dyDescent="0.25">
      <c r="A489" s="87" t="s">
        <v>10</v>
      </c>
      <c r="B489" s="88"/>
      <c r="C489" s="31" t="s">
        <v>11</v>
      </c>
      <c r="D489" s="31" t="s">
        <v>12</v>
      </c>
      <c r="E489" s="27" t="s">
        <v>44</v>
      </c>
      <c r="F489" s="20" t="s">
        <v>107</v>
      </c>
      <c r="G489" s="27" t="s">
        <v>33</v>
      </c>
      <c r="H489" s="27" t="s">
        <v>34</v>
      </c>
    </row>
    <row r="490" spans="1:9" x14ac:dyDescent="0.25">
      <c r="A490" s="65" t="s">
        <v>102</v>
      </c>
      <c r="B490" s="66"/>
      <c r="C490" s="37"/>
      <c r="D490" s="38"/>
      <c r="E490" s="32"/>
      <c r="F490" s="33"/>
      <c r="G490" s="33"/>
      <c r="H490" s="33"/>
    </row>
    <row r="491" spans="1:9" ht="46.5" customHeight="1" x14ac:dyDescent="0.25">
      <c r="A491" s="65" t="s">
        <v>129</v>
      </c>
      <c r="B491" s="67"/>
      <c r="C491" s="15" t="s">
        <v>21</v>
      </c>
      <c r="D491" s="16">
        <v>1</v>
      </c>
      <c r="E491" s="15" t="s">
        <v>22</v>
      </c>
      <c r="F491" s="15" t="s">
        <v>22</v>
      </c>
      <c r="G491" s="3">
        <f>335.17-34.54</f>
        <v>300.63</v>
      </c>
      <c r="H491" s="3">
        <f>G491</f>
        <v>300.63</v>
      </c>
    </row>
    <row r="492" spans="1:9" x14ac:dyDescent="0.25">
      <c r="A492" s="89" t="s">
        <v>23</v>
      </c>
      <c r="B492" s="90"/>
      <c r="C492" s="35"/>
      <c r="D492" s="36"/>
      <c r="E492" s="34" t="s">
        <v>23</v>
      </c>
      <c r="F492" s="35"/>
      <c r="G492" s="36"/>
      <c r="H492" s="18">
        <f>H491</f>
        <v>300.63</v>
      </c>
      <c r="I492" s="17">
        <f>H500-I500</f>
        <v>-4.7470523502397555E-3</v>
      </c>
    </row>
    <row r="493" spans="1:9" x14ac:dyDescent="0.25">
      <c r="A493" s="65" t="s">
        <v>24</v>
      </c>
      <c r="B493" s="66"/>
      <c r="C493" s="37"/>
      <c r="D493" s="38"/>
      <c r="E493" s="32"/>
      <c r="F493" s="33"/>
      <c r="G493" s="33"/>
      <c r="H493" s="33"/>
    </row>
    <row r="494" spans="1:9" x14ac:dyDescent="0.25">
      <c r="A494" s="57" t="s">
        <v>25</v>
      </c>
      <c r="B494" s="59"/>
      <c r="C494" s="19" t="s">
        <v>2</v>
      </c>
      <c r="D494" s="29">
        <v>0.3</v>
      </c>
      <c r="E494" s="20"/>
      <c r="F494" s="21">
        <v>88264</v>
      </c>
      <c r="G494" s="18">
        <v>19.25</v>
      </c>
      <c r="H494" s="18">
        <f>G494*D494</f>
        <v>5.7749999999999995</v>
      </c>
    </row>
    <row r="495" spans="1:9" x14ac:dyDescent="0.25">
      <c r="A495" s="57" t="s">
        <v>27</v>
      </c>
      <c r="B495" s="59"/>
      <c r="C495" s="19" t="s">
        <v>2</v>
      </c>
      <c r="D495" s="29">
        <v>0.3</v>
      </c>
      <c r="E495" s="20"/>
      <c r="F495" s="21">
        <v>88247</v>
      </c>
      <c r="G495" s="18">
        <v>14.53</v>
      </c>
      <c r="H495" s="18">
        <f>G495*D495</f>
        <v>4.359</v>
      </c>
    </row>
    <row r="496" spans="1:9" x14ac:dyDescent="0.25">
      <c r="A496" s="72" t="s">
        <v>23</v>
      </c>
      <c r="B496" s="73"/>
      <c r="C496" s="35"/>
      <c r="D496" s="36"/>
      <c r="E496" s="72" t="s">
        <v>23</v>
      </c>
      <c r="F496" s="73"/>
      <c r="G496" s="74"/>
      <c r="H496" s="18">
        <f>SUM(H494:H495)</f>
        <v>10.134</v>
      </c>
    </row>
    <row r="497" spans="1:9" x14ac:dyDescent="0.25">
      <c r="A497" s="57" t="s">
        <v>28</v>
      </c>
      <c r="B497" s="58"/>
      <c r="C497" s="37"/>
      <c r="D497" s="38"/>
      <c r="E497" s="60"/>
      <c r="F497" s="61"/>
      <c r="G497" s="61"/>
      <c r="H497" s="61"/>
    </row>
    <row r="498" spans="1:9" x14ac:dyDescent="0.25">
      <c r="A498" s="60"/>
      <c r="B498" s="62"/>
      <c r="C498" s="22"/>
      <c r="D498" s="22"/>
      <c r="E498" s="22"/>
      <c r="F498" s="22"/>
      <c r="G498" s="22"/>
      <c r="H498" s="22"/>
    </row>
    <row r="499" spans="1:9" x14ac:dyDescent="0.25">
      <c r="A499" s="89" t="s">
        <v>23</v>
      </c>
      <c r="B499" s="90"/>
      <c r="C499" s="35"/>
      <c r="D499" s="36"/>
      <c r="E499" s="72" t="s">
        <v>23</v>
      </c>
      <c r="F499" s="73"/>
      <c r="G499" s="74"/>
      <c r="H499" s="18">
        <v>0</v>
      </c>
    </row>
    <row r="500" spans="1:9" x14ac:dyDescent="0.25">
      <c r="E500" s="57" t="s">
        <v>29</v>
      </c>
      <c r="F500" s="58"/>
      <c r="G500" s="59"/>
      <c r="H500" s="23">
        <f>SUM(H492,H496)</f>
        <v>310.76400000000001</v>
      </c>
      <c r="I500" s="1">
        <f>'[1]PLAN ELETRICA'!E156/J4</f>
        <v>310.76874705235025</v>
      </c>
    </row>
    <row r="501" spans="1:9" x14ac:dyDescent="0.25">
      <c r="A501" s="92" t="s">
        <v>0</v>
      </c>
      <c r="B501" s="93"/>
      <c r="C501" s="93"/>
      <c r="D501" s="93"/>
      <c r="E501" s="93"/>
      <c r="F501" s="93"/>
      <c r="G501" s="93"/>
      <c r="H501" s="94"/>
    </row>
    <row r="502" spans="1:9" x14ac:dyDescent="0.25">
      <c r="A502" s="4" t="s">
        <v>3</v>
      </c>
      <c r="B502" s="65" t="s">
        <v>4</v>
      </c>
      <c r="C502" s="66"/>
      <c r="D502" s="66"/>
      <c r="E502" s="66"/>
      <c r="F502" s="66"/>
      <c r="G502" s="66"/>
      <c r="H502" s="67"/>
    </row>
    <row r="503" spans="1:9" x14ac:dyDescent="0.25">
      <c r="A503" s="20" t="s">
        <v>130</v>
      </c>
      <c r="B503" s="65" t="s">
        <v>131</v>
      </c>
      <c r="C503" s="66"/>
      <c r="D503" s="66"/>
      <c r="E503" s="66"/>
      <c r="F503" s="66"/>
      <c r="G503" s="66"/>
      <c r="H503" s="66"/>
    </row>
    <row r="504" spans="1:9" ht="41.25" x14ac:dyDescent="0.25">
      <c r="A504" s="63" t="s">
        <v>10</v>
      </c>
      <c r="B504" s="64"/>
      <c r="C504" s="31" t="s">
        <v>11</v>
      </c>
      <c r="D504" s="31" t="s">
        <v>12</v>
      </c>
      <c r="E504" s="27" t="s">
        <v>44</v>
      </c>
      <c r="F504" s="20" t="s">
        <v>107</v>
      </c>
      <c r="G504" s="27" t="s">
        <v>33</v>
      </c>
      <c r="H504" s="27" t="s">
        <v>34</v>
      </c>
    </row>
    <row r="505" spans="1:9" x14ac:dyDescent="0.25">
      <c r="A505" s="57" t="s">
        <v>102</v>
      </c>
      <c r="B505" s="58"/>
      <c r="C505" s="37"/>
      <c r="D505" s="38"/>
      <c r="E505" s="32"/>
      <c r="F505" s="33"/>
      <c r="G505" s="33"/>
      <c r="H505" s="33"/>
    </row>
    <row r="506" spans="1:9" ht="36.75" customHeight="1" x14ac:dyDescent="0.25">
      <c r="A506" s="57" t="s">
        <v>132</v>
      </c>
      <c r="B506" s="59"/>
      <c r="C506" s="15" t="s">
        <v>21</v>
      </c>
      <c r="D506" s="16">
        <v>1</v>
      </c>
      <c r="E506" s="15" t="s">
        <v>22</v>
      </c>
      <c r="F506" s="15" t="s">
        <v>22</v>
      </c>
      <c r="G506" s="3">
        <f>54.13-5.61</f>
        <v>48.52</v>
      </c>
      <c r="H506" s="3">
        <f>G506</f>
        <v>48.52</v>
      </c>
      <c r="I506" s="17">
        <f>H515-I515</f>
        <v>-4.2166326049368763E-3</v>
      </c>
    </row>
    <row r="507" spans="1:9" x14ac:dyDescent="0.25">
      <c r="A507" s="72" t="s">
        <v>23</v>
      </c>
      <c r="B507" s="73"/>
      <c r="C507" s="35"/>
      <c r="D507" s="36"/>
      <c r="E507" s="34" t="s">
        <v>23</v>
      </c>
      <c r="F507" s="35"/>
      <c r="G507" s="36"/>
      <c r="H507" s="18">
        <f>H506</f>
        <v>48.52</v>
      </c>
    </row>
    <row r="508" spans="1:9" x14ac:dyDescent="0.25">
      <c r="A508" s="57" t="s">
        <v>24</v>
      </c>
      <c r="B508" s="58"/>
      <c r="C508" s="37"/>
      <c r="D508" s="38"/>
      <c r="E508" s="32"/>
      <c r="F508" s="33"/>
      <c r="G508" s="33"/>
      <c r="H508" s="33"/>
    </row>
    <row r="509" spans="1:9" x14ac:dyDescent="0.25">
      <c r="A509" s="57" t="s">
        <v>25</v>
      </c>
      <c r="B509" s="59"/>
      <c r="C509" s="19" t="s">
        <v>2</v>
      </c>
      <c r="D509" s="29">
        <v>0.1</v>
      </c>
      <c r="E509" s="20"/>
      <c r="F509" s="21">
        <v>88264</v>
      </c>
      <c r="G509" s="18">
        <v>19.25</v>
      </c>
      <c r="H509" s="18">
        <f>G509*D509</f>
        <v>1.925</v>
      </c>
    </row>
    <row r="510" spans="1:9" x14ac:dyDescent="0.25">
      <c r="A510" s="57" t="s">
        <v>27</v>
      </c>
      <c r="B510" s="59"/>
      <c r="C510" s="19" t="s">
        <v>2</v>
      </c>
      <c r="D510" s="29">
        <v>0.1</v>
      </c>
      <c r="E510" s="20"/>
      <c r="F510" s="21">
        <v>88247</v>
      </c>
      <c r="G510" s="18">
        <v>14.53</v>
      </c>
      <c r="H510" s="18">
        <f>G510*D510</f>
        <v>1.4530000000000001</v>
      </c>
    </row>
    <row r="511" spans="1:9" x14ac:dyDescent="0.25">
      <c r="A511" s="72" t="s">
        <v>23</v>
      </c>
      <c r="B511" s="73"/>
      <c r="C511" s="35"/>
      <c r="D511" s="36"/>
      <c r="E511" s="72" t="s">
        <v>23</v>
      </c>
      <c r="F511" s="73"/>
      <c r="G511" s="74"/>
      <c r="H511" s="18">
        <f>SUM(H509:H510)</f>
        <v>3.3780000000000001</v>
      </c>
    </row>
    <row r="512" spans="1:9" x14ac:dyDescent="0.25">
      <c r="A512" s="57" t="s">
        <v>28</v>
      </c>
      <c r="B512" s="58"/>
      <c r="C512" s="37"/>
      <c r="D512" s="38"/>
      <c r="E512" s="60"/>
      <c r="F512" s="61"/>
      <c r="G512" s="61"/>
      <c r="H512" s="61"/>
    </row>
    <row r="513" spans="1:9" x14ac:dyDescent="0.25">
      <c r="A513" s="60"/>
      <c r="B513" s="62"/>
      <c r="C513" s="22"/>
      <c r="D513" s="22"/>
      <c r="E513" s="22"/>
      <c r="F513" s="22"/>
      <c r="G513" s="22"/>
      <c r="H513" s="22"/>
    </row>
    <row r="514" spans="1:9" x14ac:dyDescent="0.25">
      <c r="A514" s="72" t="s">
        <v>23</v>
      </c>
      <c r="B514" s="73"/>
      <c r="C514" s="35"/>
      <c r="D514" s="36"/>
      <c r="E514" s="72" t="s">
        <v>23</v>
      </c>
      <c r="F514" s="73"/>
      <c r="G514" s="74"/>
      <c r="H514" s="18">
        <v>0</v>
      </c>
    </row>
    <row r="515" spans="1:9" x14ac:dyDescent="0.25">
      <c r="A515" s="57" t="s">
        <v>29</v>
      </c>
      <c r="B515" s="58"/>
      <c r="C515" s="37"/>
      <c r="D515" s="38"/>
      <c r="E515" s="57" t="s">
        <v>29</v>
      </c>
      <c r="F515" s="58"/>
      <c r="G515" s="59"/>
      <c r="H515" s="23">
        <f>SUM(H514,H511,H507)</f>
        <v>51.898000000000003</v>
      </c>
      <c r="I515" s="1">
        <f>'[1]PLAN ELETRICA'!E160/J4</f>
        <v>51.90221663260494</v>
      </c>
    </row>
    <row r="516" spans="1:9" x14ac:dyDescent="0.25">
      <c r="A516" s="19" t="s">
        <v>133</v>
      </c>
      <c r="B516" s="65" t="s">
        <v>134</v>
      </c>
      <c r="C516" s="66"/>
      <c r="D516" s="66"/>
      <c r="E516" s="66"/>
      <c r="F516" s="66"/>
      <c r="G516" s="66"/>
      <c r="H516" s="66"/>
    </row>
    <row r="517" spans="1:9" ht="41.25" x14ac:dyDescent="0.25">
      <c r="A517" s="63" t="s">
        <v>10</v>
      </c>
      <c r="B517" s="64"/>
      <c r="C517" s="31" t="s">
        <v>11</v>
      </c>
      <c r="D517" s="31" t="s">
        <v>12</v>
      </c>
      <c r="E517" s="27" t="s">
        <v>44</v>
      </c>
      <c r="F517" s="20" t="s">
        <v>107</v>
      </c>
      <c r="G517" s="27" t="s">
        <v>33</v>
      </c>
      <c r="H517" s="27" t="s">
        <v>34</v>
      </c>
    </row>
    <row r="518" spans="1:9" x14ac:dyDescent="0.25">
      <c r="A518" s="57" t="s">
        <v>102</v>
      </c>
      <c r="B518" s="58"/>
      <c r="C518" s="37"/>
      <c r="D518" s="38"/>
      <c r="E518" s="32"/>
      <c r="F518" s="33"/>
      <c r="G518" s="33"/>
      <c r="H518" s="33"/>
    </row>
    <row r="519" spans="1:9" x14ac:dyDescent="0.25">
      <c r="A519" s="57" t="s">
        <v>135</v>
      </c>
      <c r="B519" s="59"/>
      <c r="C519" s="15" t="s">
        <v>21</v>
      </c>
      <c r="D519" s="16">
        <v>1</v>
      </c>
      <c r="E519" s="15" t="s">
        <v>22</v>
      </c>
      <c r="F519" s="15" t="s">
        <v>22</v>
      </c>
      <c r="G519" s="3">
        <v>120.44</v>
      </c>
      <c r="H519" s="3">
        <f>G519</f>
        <v>120.44</v>
      </c>
      <c r="I519" s="17">
        <f>H528-I528</f>
        <v>-6.8703034114179218E-3</v>
      </c>
    </row>
    <row r="520" spans="1:9" x14ac:dyDescent="0.25">
      <c r="A520" s="72" t="s">
        <v>23</v>
      </c>
      <c r="B520" s="73"/>
      <c r="C520" s="35"/>
      <c r="D520" s="36"/>
      <c r="E520" s="34" t="s">
        <v>23</v>
      </c>
      <c r="F520" s="35"/>
      <c r="G520" s="36"/>
      <c r="H520" s="18">
        <f>H519</f>
        <v>120.44</v>
      </c>
    </row>
    <row r="521" spans="1:9" x14ac:dyDescent="0.25">
      <c r="A521" s="57" t="s">
        <v>24</v>
      </c>
      <c r="B521" s="58"/>
      <c r="C521" s="37"/>
      <c r="D521" s="38"/>
      <c r="E521" s="32"/>
      <c r="F521" s="33"/>
      <c r="G521" s="33"/>
      <c r="H521" s="33"/>
    </row>
    <row r="522" spans="1:9" x14ac:dyDescent="0.25">
      <c r="A522" s="57" t="s">
        <v>25</v>
      </c>
      <c r="B522" s="59"/>
      <c r="C522" s="19" t="s">
        <v>2</v>
      </c>
      <c r="D522" s="29">
        <v>0.1</v>
      </c>
      <c r="E522" s="20"/>
      <c r="F522" s="21">
        <v>88264</v>
      </c>
      <c r="G522" s="18">
        <v>19.25</v>
      </c>
      <c r="H522" s="18">
        <f>G522*D522</f>
        <v>1.925</v>
      </c>
    </row>
    <row r="523" spans="1:9" x14ac:dyDescent="0.25">
      <c r="A523" s="57" t="s">
        <v>27</v>
      </c>
      <c r="B523" s="59"/>
      <c r="C523" s="19" t="s">
        <v>2</v>
      </c>
      <c r="D523" s="29">
        <v>0.1</v>
      </c>
      <c r="E523" s="20"/>
      <c r="F523" s="21">
        <v>88247</v>
      </c>
      <c r="G523" s="18">
        <v>14.53</v>
      </c>
      <c r="H523" s="18">
        <f>G523*D523</f>
        <v>1.4530000000000001</v>
      </c>
    </row>
    <row r="524" spans="1:9" x14ac:dyDescent="0.25">
      <c r="A524" s="72" t="s">
        <v>23</v>
      </c>
      <c r="B524" s="73"/>
      <c r="C524" s="35"/>
      <c r="D524" s="36"/>
      <c r="E524" s="72" t="s">
        <v>23</v>
      </c>
      <c r="F524" s="73"/>
      <c r="G524" s="74"/>
      <c r="H524" s="18">
        <f>SUM(H522:H523)</f>
        <v>3.3780000000000001</v>
      </c>
    </row>
    <row r="525" spans="1:9" x14ac:dyDescent="0.25">
      <c r="A525" s="57" t="s">
        <v>28</v>
      </c>
      <c r="B525" s="58"/>
      <c r="C525" s="37"/>
      <c r="D525" s="38"/>
      <c r="E525" s="60"/>
      <c r="F525" s="61"/>
      <c r="G525" s="61"/>
      <c r="H525" s="61"/>
    </row>
    <row r="526" spans="1:9" x14ac:dyDescent="0.25">
      <c r="A526" s="60"/>
      <c r="B526" s="62"/>
      <c r="C526" s="22"/>
      <c r="D526" s="22"/>
      <c r="E526" s="22"/>
      <c r="F526" s="22"/>
      <c r="G526" s="22"/>
      <c r="H526" s="22"/>
    </row>
    <row r="527" spans="1:9" x14ac:dyDescent="0.25">
      <c r="A527" s="72" t="s">
        <v>23</v>
      </c>
      <c r="B527" s="73"/>
      <c r="C527" s="35"/>
      <c r="D527" s="36"/>
      <c r="E527" s="72" t="s">
        <v>23</v>
      </c>
      <c r="F527" s="73"/>
      <c r="G527" s="74"/>
      <c r="H527" s="18">
        <v>0</v>
      </c>
    </row>
    <row r="528" spans="1:9" x14ac:dyDescent="0.25">
      <c r="A528" s="58"/>
      <c r="B528" s="58"/>
      <c r="E528" s="57" t="s">
        <v>29</v>
      </c>
      <c r="F528" s="58"/>
      <c r="G528" s="59"/>
      <c r="H528" s="23">
        <f>SUM(H527,H520,H524)</f>
        <v>123.818</v>
      </c>
      <c r="I528" s="1">
        <f>'[1]PLAN ELETRICA'!E213/J4</f>
        <v>123.82487030341142</v>
      </c>
    </row>
    <row r="529" spans="1:9" x14ac:dyDescent="0.25">
      <c r="A529" s="92" t="s">
        <v>0</v>
      </c>
      <c r="B529" s="93"/>
      <c r="C529" s="93"/>
      <c r="D529" s="93"/>
      <c r="E529" s="93"/>
      <c r="F529" s="93"/>
      <c r="G529" s="93"/>
      <c r="H529" s="94"/>
    </row>
    <row r="530" spans="1:9" x14ac:dyDescent="0.25">
      <c r="A530" s="4" t="s">
        <v>3</v>
      </c>
      <c r="B530" s="65" t="s">
        <v>4</v>
      </c>
      <c r="C530" s="66"/>
      <c r="D530" s="66"/>
      <c r="E530" s="66"/>
      <c r="F530" s="66"/>
      <c r="G530" s="66"/>
      <c r="H530" s="67"/>
    </row>
    <row r="531" spans="1:9" ht="30" customHeight="1" x14ac:dyDescent="0.25">
      <c r="A531" s="19" t="s">
        <v>136</v>
      </c>
      <c r="B531" s="65" t="s">
        <v>137</v>
      </c>
      <c r="C531" s="66"/>
      <c r="D531" s="66"/>
      <c r="E531" s="66"/>
      <c r="F531" s="66"/>
      <c r="G531" s="66"/>
      <c r="H531" s="66"/>
    </row>
    <row r="532" spans="1:9" ht="41.25" x14ac:dyDescent="0.25">
      <c r="A532" s="63" t="s">
        <v>10</v>
      </c>
      <c r="B532" s="64"/>
      <c r="C532" s="31" t="s">
        <v>11</v>
      </c>
      <c r="D532" s="31" t="s">
        <v>12</v>
      </c>
      <c r="E532" s="27" t="s">
        <v>44</v>
      </c>
      <c r="F532" s="20" t="s">
        <v>107</v>
      </c>
      <c r="G532" s="27" t="s">
        <v>33</v>
      </c>
      <c r="H532" s="27" t="s">
        <v>34</v>
      </c>
    </row>
    <row r="533" spans="1:9" x14ac:dyDescent="0.25">
      <c r="A533" s="57" t="s">
        <v>102</v>
      </c>
      <c r="B533" s="58"/>
      <c r="C533" s="37"/>
      <c r="D533" s="38"/>
      <c r="E533" s="32"/>
      <c r="F533" s="33"/>
      <c r="G533" s="33"/>
      <c r="H533" s="33"/>
    </row>
    <row r="534" spans="1:9" x14ac:dyDescent="0.25">
      <c r="A534" s="57" t="s">
        <v>138</v>
      </c>
      <c r="B534" s="59"/>
      <c r="C534" s="15" t="s">
        <v>21</v>
      </c>
      <c r="D534" s="16">
        <v>1</v>
      </c>
      <c r="E534" s="15" t="s">
        <v>22</v>
      </c>
      <c r="F534" s="15" t="s">
        <v>22</v>
      </c>
      <c r="G534" s="3">
        <v>112.8</v>
      </c>
      <c r="H534" s="3">
        <f>G534</f>
        <v>112.8</v>
      </c>
      <c r="I534" s="17">
        <f>H543-I543</f>
        <v>-6.5621757585319074E-3</v>
      </c>
    </row>
    <row r="535" spans="1:9" x14ac:dyDescent="0.25">
      <c r="A535" s="72" t="s">
        <v>23</v>
      </c>
      <c r="B535" s="73"/>
      <c r="C535" s="35"/>
      <c r="D535" s="36"/>
      <c r="E535" s="34" t="s">
        <v>23</v>
      </c>
      <c r="F535" s="35"/>
      <c r="G535" s="36"/>
      <c r="H535" s="18">
        <f>H534</f>
        <v>112.8</v>
      </c>
    </row>
    <row r="536" spans="1:9" x14ac:dyDescent="0.25">
      <c r="A536" s="57" t="s">
        <v>24</v>
      </c>
      <c r="B536" s="58"/>
      <c r="C536" s="37"/>
      <c r="D536" s="38"/>
      <c r="E536" s="32"/>
      <c r="F536" s="33"/>
      <c r="G536" s="33"/>
      <c r="H536" s="33"/>
    </row>
    <row r="537" spans="1:9" x14ac:dyDescent="0.25">
      <c r="A537" s="57" t="s">
        <v>25</v>
      </c>
      <c r="B537" s="59"/>
      <c r="C537" s="19" t="s">
        <v>2</v>
      </c>
      <c r="D537" s="29">
        <v>0.1</v>
      </c>
      <c r="E537" s="20"/>
      <c r="F537" s="21">
        <v>88264</v>
      </c>
      <c r="G537" s="18">
        <v>19.25</v>
      </c>
      <c r="H537" s="18">
        <f>G537*D537</f>
        <v>1.925</v>
      </c>
    </row>
    <row r="538" spans="1:9" x14ac:dyDescent="0.25">
      <c r="A538" s="57" t="s">
        <v>27</v>
      </c>
      <c r="B538" s="59"/>
      <c r="C538" s="19" t="s">
        <v>2</v>
      </c>
      <c r="D538" s="29">
        <v>0.1</v>
      </c>
      <c r="E538" s="20"/>
      <c r="F538" s="21">
        <v>88247</v>
      </c>
      <c r="G538" s="18">
        <v>14.53</v>
      </c>
      <c r="H538" s="18">
        <f>G538*D538</f>
        <v>1.4530000000000001</v>
      </c>
    </row>
    <row r="539" spans="1:9" x14ac:dyDescent="0.25">
      <c r="A539" s="72" t="s">
        <v>23</v>
      </c>
      <c r="B539" s="73"/>
      <c r="C539" s="73"/>
      <c r="D539" s="74"/>
      <c r="E539" s="72" t="s">
        <v>23</v>
      </c>
      <c r="F539" s="73"/>
      <c r="G539" s="74"/>
      <c r="H539" s="18">
        <f>SUM(H537:H538)</f>
        <v>3.3780000000000001</v>
      </c>
    </row>
    <row r="540" spans="1:9" x14ac:dyDescent="0.25">
      <c r="A540" s="57" t="s">
        <v>28</v>
      </c>
      <c r="B540" s="58"/>
      <c r="C540" s="58"/>
      <c r="D540" s="59"/>
      <c r="E540" s="60"/>
      <c r="F540" s="61"/>
      <c r="G540" s="61"/>
      <c r="H540" s="61"/>
    </row>
    <row r="541" spans="1:9" x14ac:dyDescent="0.25">
      <c r="A541" s="60"/>
      <c r="B541" s="61"/>
      <c r="C541" s="61"/>
      <c r="D541" s="62"/>
      <c r="E541" s="22"/>
      <c r="F541" s="22"/>
      <c r="G541" s="22"/>
      <c r="H541" s="22"/>
    </row>
    <row r="542" spans="1:9" x14ac:dyDescent="0.25">
      <c r="A542" s="72" t="s">
        <v>23</v>
      </c>
      <c r="B542" s="73"/>
      <c r="C542" s="73"/>
      <c r="D542" s="74"/>
      <c r="E542" s="72" t="s">
        <v>23</v>
      </c>
      <c r="F542" s="73"/>
      <c r="G542" s="74"/>
      <c r="H542" s="18">
        <v>0</v>
      </c>
    </row>
    <row r="543" spans="1:9" x14ac:dyDescent="0.25">
      <c r="A543" s="57" t="s">
        <v>29</v>
      </c>
      <c r="B543" s="58"/>
      <c r="C543" s="58"/>
      <c r="D543" s="59"/>
      <c r="E543" s="57" t="s">
        <v>29</v>
      </c>
      <c r="F543" s="58"/>
      <c r="G543" s="59"/>
      <c r="H543" s="23">
        <f>SUM(H542,H539,H535)</f>
        <v>116.178</v>
      </c>
      <c r="I543" s="1">
        <f>'[1]PLAN ELETRICA'!E214/J4</f>
        <v>116.18456217575853</v>
      </c>
    </row>
    <row r="544" spans="1:9" ht="22.5" customHeight="1" x14ac:dyDescent="0.25">
      <c r="A544" s="19" t="s">
        <v>139</v>
      </c>
      <c r="B544" s="65" t="s">
        <v>140</v>
      </c>
      <c r="C544" s="66"/>
      <c r="D544" s="66"/>
      <c r="E544" s="66"/>
      <c r="F544" s="66"/>
      <c r="G544" s="66"/>
      <c r="H544" s="66"/>
    </row>
    <row r="545" spans="1:9" ht="41.25" x14ac:dyDescent="0.25">
      <c r="A545" s="87" t="s">
        <v>10</v>
      </c>
      <c r="B545" s="88"/>
      <c r="C545" s="31" t="s">
        <v>11</v>
      </c>
      <c r="D545" s="31" t="s">
        <v>12</v>
      </c>
      <c r="E545" s="27" t="s">
        <v>44</v>
      </c>
      <c r="F545" s="20" t="s">
        <v>107</v>
      </c>
      <c r="G545" s="27" t="s">
        <v>33</v>
      </c>
      <c r="H545" s="27" t="s">
        <v>34</v>
      </c>
    </row>
    <row r="546" spans="1:9" x14ac:dyDescent="0.25">
      <c r="A546" s="57" t="s">
        <v>102</v>
      </c>
      <c r="B546" s="58"/>
      <c r="C546" s="37"/>
      <c r="D546" s="38"/>
      <c r="E546" s="32"/>
      <c r="F546" s="33"/>
      <c r="G546" s="33"/>
      <c r="H546" s="33"/>
    </row>
    <row r="547" spans="1:9" x14ac:dyDescent="0.25">
      <c r="A547" s="57" t="s">
        <v>141</v>
      </c>
      <c r="B547" s="59"/>
      <c r="C547" s="15" t="s">
        <v>21</v>
      </c>
      <c r="D547" s="16">
        <v>1</v>
      </c>
      <c r="E547" s="15" t="s">
        <v>22</v>
      </c>
      <c r="F547" s="15" t="s">
        <v>22</v>
      </c>
      <c r="G547" s="3">
        <f>139.32-14.34</f>
        <v>124.97999999999999</v>
      </c>
      <c r="H547" s="3">
        <f>G547*D547</f>
        <v>124.97999999999999</v>
      </c>
      <c r="I547" s="17">
        <f>H556-I556</f>
        <v>-2.32070429177611E-3</v>
      </c>
    </row>
    <row r="548" spans="1:9" x14ac:dyDescent="0.25">
      <c r="A548" s="72" t="s">
        <v>23</v>
      </c>
      <c r="B548" s="73"/>
      <c r="C548" s="35"/>
      <c r="D548" s="36"/>
      <c r="E548" s="34" t="s">
        <v>23</v>
      </c>
      <c r="F548" s="35"/>
      <c r="G548" s="36"/>
      <c r="H548" s="18">
        <f>SUM(H547)</f>
        <v>124.97999999999999</v>
      </c>
    </row>
    <row r="549" spans="1:9" x14ac:dyDescent="0.25">
      <c r="A549" s="57" t="s">
        <v>24</v>
      </c>
      <c r="B549" s="58"/>
      <c r="C549" s="37"/>
      <c r="D549" s="38"/>
      <c r="E549" s="32"/>
      <c r="F549" s="33"/>
      <c r="G549" s="33"/>
      <c r="H549" s="33"/>
    </row>
    <row r="550" spans="1:9" x14ac:dyDescent="0.25">
      <c r="A550" s="57" t="s">
        <v>25</v>
      </c>
      <c r="B550" s="59"/>
      <c r="C550" s="19" t="s">
        <v>2</v>
      </c>
      <c r="D550" s="29">
        <v>0.1</v>
      </c>
      <c r="E550" s="20"/>
      <c r="F550" s="21">
        <v>88264</v>
      </c>
      <c r="G550" s="18">
        <v>19.25</v>
      </c>
      <c r="H550" s="18">
        <f>G550*D550</f>
        <v>1.925</v>
      </c>
    </row>
    <row r="551" spans="1:9" x14ac:dyDescent="0.25">
      <c r="A551" s="57" t="s">
        <v>27</v>
      </c>
      <c r="B551" s="59"/>
      <c r="C551" s="19" t="s">
        <v>2</v>
      </c>
      <c r="D551" s="29">
        <v>0.1</v>
      </c>
      <c r="E551" s="20"/>
      <c r="F551" s="21">
        <v>88247</v>
      </c>
      <c r="G551" s="18">
        <v>14.53</v>
      </c>
      <c r="H551" s="18">
        <f>G551*D551</f>
        <v>1.4530000000000001</v>
      </c>
    </row>
    <row r="552" spans="1:9" x14ac:dyDescent="0.25">
      <c r="A552" s="72" t="s">
        <v>23</v>
      </c>
      <c r="B552" s="73"/>
      <c r="C552" s="35"/>
      <c r="D552" s="36"/>
      <c r="E552" s="72" t="s">
        <v>23</v>
      </c>
      <c r="F552" s="73"/>
      <c r="G552" s="74"/>
      <c r="H552" s="18">
        <f>SUM(H550:H551)</f>
        <v>3.3780000000000001</v>
      </c>
    </row>
    <row r="553" spans="1:9" x14ac:dyDescent="0.25">
      <c r="A553" s="57" t="s">
        <v>28</v>
      </c>
      <c r="B553" s="58"/>
      <c r="C553" s="37"/>
      <c r="D553" s="38"/>
      <c r="E553" s="60"/>
      <c r="F553" s="61"/>
      <c r="G553" s="61"/>
      <c r="H553" s="61"/>
    </row>
    <row r="554" spans="1:9" x14ac:dyDescent="0.25">
      <c r="A554" s="60"/>
      <c r="B554" s="62"/>
      <c r="C554" s="22"/>
      <c r="D554" s="22"/>
      <c r="E554" s="22"/>
      <c r="F554" s="22"/>
      <c r="G554" s="22"/>
      <c r="H554" s="22"/>
    </row>
    <row r="555" spans="1:9" x14ac:dyDescent="0.25">
      <c r="A555" s="72" t="s">
        <v>23</v>
      </c>
      <c r="B555" s="73"/>
      <c r="C555" s="35"/>
      <c r="D555" s="36"/>
      <c r="E555" s="72" t="s">
        <v>23</v>
      </c>
      <c r="F555" s="73"/>
      <c r="G555" s="74"/>
      <c r="H555" s="18">
        <v>0</v>
      </c>
    </row>
    <row r="556" spans="1:9" x14ac:dyDescent="0.25">
      <c r="E556" s="57" t="s">
        <v>29</v>
      </c>
      <c r="F556" s="58"/>
      <c r="G556" s="59"/>
      <c r="H556" s="23">
        <f>SUM(H555,H548,H552)</f>
        <v>128.358</v>
      </c>
      <c r="I556" s="1">
        <f>'[1]PLAN ELETRICA'!E215/J4</f>
        <v>128.36032070429178</v>
      </c>
    </row>
    <row r="557" spans="1:9" x14ac:dyDescent="0.25">
      <c r="A557" s="92" t="s">
        <v>0</v>
      </c>
      <c r="B557" s="93"/>
      <c r="C557" s="93"/>
      <c r="D557" s="93"/>
      <c r="E557" s="93"/>
      <c r="F557" s="93"/>
      <c r="G557" s="93"/>
      <c r="H557" s="94"/>
    </row>
    <row r="558" spans="1:9" x14ac:dyDescent="0.25">
      <c r="A558" s="4" t="s">
        <v>3</v>
      </c>
      <c r="B558" s="65" t="s">
        <v>4</v>
      </c>
      <c r="C558" s="66"/>
      <c r="D558" s="66"/>
      <c r="E558" s="66"/>
      <c r="F558" s="66"/>
      <c r="G558" s="66"/>
      <c r="H558" s="67"/>
    </row>
    <row r="559" spans="1:9" ht="24" customHeight="1" x14ac:dyDescent="0.25">
      <c r="A559" s="27" t="s">
        <v>142</v>
      </c>
      <c r="B559" s="65" t="s">
        <v>143</v>
      </c>
      <c r="C559" s="66"/>
      <c r="D559" s="66"/>
      <c r="E559" s="66"/>
      <c r="F559" s="66"/>
      <c r="G559" s="66"/>
      <c r="H559" s="66"/>
    </row>
    <row r="560" spans="1:9" ht="41.25" x14ac:dyDescent="0.25">
      <c r="A560" s="63" t="s">
        <v>10</v>
      </c>
      <c r="B560" s="64"/>
      <c r="C560" s="31" t="s">
        <v>11</v>
      </c>
      <c r="D560" s="31" t="s">
        <v>12</v>
      </c>
      <c r="E560" s="27" t="s">
        <v>44</v>
      </c>
      <c r="F560" s="20" t="s">
        <v>107</v>
      </c>
      <c r="G560" s="27" t="s">
        <v>33</v>
      </c>
      <c r="H560" s="27" t="s">
        <v>34</v>
      </c>
    </row>
    <row r="561" spans="1:9" x14ac:dyDescent="0.25">
      <c r="A561" s="57" t="s">
        <v>102</v>
      </c>
      <c r="B561" s="58"/>
      <c r="C561" s="37"/>
      <c r="D561" s="38"/>
      <c r="E561" s="32"/>
      <c r="F561" s="33"/>
      <c r="G561" s="33"/>
      <c r="H561" s="33"/>
    </row>
    <row r="562" spans="1:9" x14ac:dyDescent="0.25">
      <c r="A562" s="57" t="s">
        <v>144</v>
      </c>
      <c r="B562" s="59"/>
      <c r="C562" s="15" t="s">
        <v>21</v>
      </c>
      <c r="D562" s="16">
        <v>1</v>
      </c>
      <c r="E562" s="15" t="s">
        <v>22</v>
      </c>
      <c r="F562" s="15" t="s">
        <v>22</v>
      </c>
      <c r="G562" s="3">
        <f>69.9-7.52</f>
        <v>62.38000000000001</v>
      </c>
      <c r="H562" s="3">
        <f>G562</f>
        <v>62.38000000000001</v>
      </c>
      <c r="I562" s="17">
        <f>H571-I571</f>
        <v>-2.1270240528110662E-3</v>
      </c>
    </row>
    <row r="563" spans="1:9" x14ac:dyDescent="0.25">
      <c r="A563" s="72" t="s">
        <v>23</v>
      </c>
      <c r="B563" s="73"/>
      <c r="C563" s="35"/>
      <c r="D563" s="36"/>
      <c r="E563" s="34" t="s">
        <v>23</v>
      </c>
      <c r="F563" s="35"/>
      <c r="G563" s="36"/>
      <c r="H563" s="18">
        <f>H562</f>
        <v>62.38000000000001</v>
      </c>
    </row>
    <row r="564" spans="1:9" x14ac:dyDescent="0.25">
      <c r="A564" s="57" t="s">
        <v>24</v>
      </c>
      <c r="B564" s="58"/>
      <c r="C564" s="37"/>
      <c r="D564" s="38"/>
      <c r="E564" s="32"/>
      <c r="F564" s="33"/>
      <c r="G564" s="33"/>
      <c r="H564" s="33"/>
    </row>
    <row r="565" spans="1:9" x14ac:dyDescent="0.25">
      <c r="A565" s="57" t="s">
        <v>25</v>
      </c>
      <c r="B565" s="59"/>
      <c r="C565" s="19" t="s">
        <v>2</v>
      </c>
      <c r="D565" s="29">
        <v>0.5</v>
      </c>
      <c r="E565" s="20"/>
      <c r="F565" s="21">
        <v>88264</v>
      </c>
      <c r="G565" s="18">
        <v>19.25</v>
      </c>
      <c r="H565" s="18">
        <f>G565*D565</f>
        <v>9.625</v>
      </c>
    </row>
    <row r="566" spans="1:9" x14ac:dyDescent="0.25">
      <c r="A566" s="57" t="s">
        <v>27</v>
      </c>
      <c r="B566" s="59"/>
      <c r="C566" s="19" t="s">
        <v>2</v>
      </c>
      <c r="D566" s="29">
        <v>0.5</v>
      </c>
      <c r="E566" s="20"/>
      <c r="F566" s="21">
        <v>88247</v>
      </c>
      <c r="G566" s="18">
        <v>14.53</v>
      </c>
      <c r="H566" s="18">
        <f>G566*D566</f>
        <v>7.2649999999999997</v>
      </c>
    </row>
    <row r="567" spans="1:9" x14ac:dyDescent="0.25">
      <c r="A567" s="72" t="s">
        <v>23</v>
      </c>
      <c r="B567" s="73"/>
      <c r="C567" s="35"/>
      <c r="D567" s="36"/>
      <c r="E567" s="72" t="s">
        <v>23</v>
      </c>
      <c r="F567" s="73"/>
      <c r="G567" s="74"/>
      <c r="H567" s="18">
        <f>SUM(H565:H566)</f>
        <v>16.89</v>
      </c>
    </row>
    <row r="568" spans="1:9" x14ac:dyDescent="0.25">
      <c r="A568" s="57" t="s">
        <v>28</v>
      </c>
      <c r="B568" s="58"/>
      <c r="C568" s="37"/>
      <c r="D568" s="38"/>
      <c r="E568" s="60"/>
      <c r="F568" s="61"/>
      <c r="G568" s="61"/>
      <c r="H568" s="61"/>
    </row>
    <row r="569" spans="1:9" x14ac:dyDescent="0.25">
      <c r="A569" s="60"/>
      <c r="B569" s="62"/>
      <c r="C569" s="22"/>
      <c r="D569" s="22"/>
      <c r="E569" s="22"/>
      <c r="F569" s="22"/>
      <c r="G569" s="22"/>
      <c r="H569" s="22"/>
    </row>
    <row r="570" spans="1:9" x14ac:dyDescent="0.25">
      <c r="A570" s="72" t="s">
        <v>23</v>
      </c>
      <c r="B570" s="73"/>
      <c r="C570" s="35"/>
      <c r="D570" s="36"/>
      <c r="E570" s="72" t="s">
        <v>23</v>
      </c>
      <c r="F570" s="73"/>
      <c r="G570" s="74"/>
      <c r="H570" s="18">
        <v>0</v>
      </c>
    </row>
    <row r="571" spans="1:9" x14ac:dyDescent="0.25">
      <c r="A571" s="57" t="s">
        <v>29</v>
      </c>
      <c r="B571" s="58"/>
      <c r="C571" s="37"/>
      <c r="D571" s="38"/>
      <c r="E571" s="57" t="s">
        <v>29</v>
      </c>
      <c r="F571" s="58"/>
      <c r="G571" s="59"/>
      <c r="H571" s="23">
        <f>SUM(H570,H563,H567)</f>
        <v>79.27000000000001</v>
      </c>
      <c r="I571" s="1">
        <f>'[1]PLAN ELETRICA'!E218/J4</f>
        <v>79.272127024052821</v>
      </c>
    </row>
    <row r="572" spans="1:9" ht="41.25" customHeight="1" x14ac:dyDescent="0.25">
      <c r="A572" s="20" t="s">
        <v>145</v>
      </c>
      <c r="B572" s="65" t="s">
        <v>146</v>
      </c>
      <c r="C572" s="66"/>
      <c r="D572" s="66"/>
      <c r="E572" s="66"/>
      <c r="F572" s="66"/>
      <c r="G572" s="66"/>
      <c r="H572" s="66"/>
    </row>
    <row r="573" spans="1:9" ht="41.25" x14ac:dyDescent="0.25">
      <c r="A573" s="63" t="s">
        <v>10</v>
      </c>
      <c r="B573" s="64"/>
      <c r="C573" s="31" t="s">
        <v>11</v>
      </c>
      <c r="D573" s="31" t="s">
        <v>12</v>
      </c>
      <c r="E573" s="27" t="s">
        <v>44</v>
      </c>
      <c r="F573" s="20" t="s">
        <v>107</v>
      </c>
      <c r="G573" s="27" t="s">
        <v>33</v>
      </c>
      <c r="H573" s="27" t="s">
        <v>34</v>
      </c>
    </row>
    <row r="574" spans="1:9" x14ac:dyDescent="0.25">
      <c r="A574" s="57" t="s">
        <v>102</v>
      </c>
      <c r="B574" s="58"/>
      <c r="C574" s="37"/>
      <c r="D574" s="38"/>
      <c r="E574" s="32"/>
      <c r="F574" s="33"/>
      <c r="G574" s="33"/>
      <c r="H574" s="33"/>
    </row>
    <row r="575" spans="1:9" ht="24.75" customHeight="1" x14ac:dyDescent="0.25">
      <c r="A575" s="57" t="s">
        <v>147</v>
      </c>
      <c r="B575" s="59"/>
      <c r="C575" s="15" t="s">
        <v>21</v>
      </c>
      <c r="D575" s="16">
        <v>1</v>
      </c>
      <c r="E575" s="15" t="s">
        <v>22</v>
      </c>
      <c r="F575" s="15" t="s">
        <v>22</v>
      </c>
      <c r="G575" s="3">
        <v>4.25</v>
      </c>
      <c r="H575" s="3">
        <f>G575</f>
        <v>4.25</v>
      </c>
      <c r="I575" s="17">
        <f>H584-I584</f>
        <v>-6.4194309070888522E-3</v>
      </c>
    </row>
    <row r="576" spans="1:9" x14ac:dyDescent="0.25">
      <c r="A576" s="72" t="s">
        <v>23</v>
      </c>
      <c r="B576" s="73"/>
      <c r="C576" s="35"/>
      <c r="D576" s="36"/>
      <c r="E576" s="34" t="s">
        <v>23</v>
      </c>
      <c r="F576" s="35"/>
      <c r="G576" s="36"/>
      <c r="H576" s="18">
        <f>H575</f>
        <v>4.25</v>
      </c>
    </row>
    <row r="577" spans="1:9" x14ac:dyDescent="0.25">
      <c r="A577" s="57" t="s">
        <v>24</v>
      </c>
      <c r="B577" s="58"/>
      <c r="C577" s="37"/>
      <c r="D577" s="38"/>
      <c r="E577" s="32"/>
      <c r="F577" s="33"/>
      <c r="G577" s="33"/>
      <c r="H577" s="33"/>
    </row>
    <row r="578" spans="1:9" x14ac:dyDescent="0.25">
      <c r="A578" s="57" t="s">
        <v>25</v>
      </c>
      <c r="B578" s="59"/>
      <c r="C578" s="19" t="s">
        <v>2</v>
      </c>
      <c r="D578" s="29">
        <v>0.2</v>
      </c>
      <c r="E578" s="20"/>
      <c r="F578" s="21">
        <v>88264</v>
      </c>
      <c r="G578" s="18">
        <v>19.25</v>
      </c>
      <c r="H578" s="18">
        <f>G578*D578</f>
        <v>3.85</v>
      </c>
    </row>
    <row r="579" spans="1:9" x14ac:dyDescent="0.25">
      <c r="A579" s="57" t="s">
        <v>27</v>
      </c>
      <c r="B579" s="59"/>
      <c r="C579" s="19" t="s">
        <v>2</v>
      </c>
      <c r="D579" s="29">
        <v>0.2</v>
      </c>
      <c r="E579" s="20"/>
      <c r="F579" s="21">
        <v>88247</v>
      </c>
      <c r="G579" s="18">
        <v>14.53</v>
      </c>
      <c r="H579" s="18">
        <f>G579*D579</f>
        <v>2.9060000000000001</v>
      </c>
    </row>
    <row r="580" spans="1:9" x14ac:dyDescent="0.25">
      <c r="A580" s="72" t="s">
        <v>23</v>
      </c>
      <c r="B580" s="73"/>
      <c r="C580" s="35"/>
      <c r="D580" s="36"/>
      <c r="E580" s="72" t="s">
        <v>23</v>
      </c>
      <c r="F580" s="73"/>
      <c r="G580" s="74"/>
      <c r="H580" s="18">
        <f>SUM(H578:H579)</f>
        <v>6.7560000000000002</v>
      </c>
    </row>
    <row r="581" spans="1:9" x14ac:dyDescent="0.25">
      <c r="A581" s="57" t="s">
        <v>28</v>
      </c>
      <c r="B581" s="58"/>
      <c r="C581" s="37"/>
      <c r="D581" s="38"/>
      <c r="E581" s="60"/>
      <c r="F581" s="61"/>
      <c r="G581" s="61"/>
      <c r="H581" s="61"/>
    </row>
    <row r="582" spans="1:9" x14ac:dyDescent="0.25">
      <c r="A582" s="60"/>
      <c r="B582" s="62"/>
      <c r="C582" s="22"/>
      <c r="D582" s="22"/>
      <c r="E582" s="22"/>
      <c r="F582" s="22"/>
      <c r="G582" s="22"/>
      <c r="H582" s="22"/>
    </row>
    <row r="583" spans="1:9" x14ac:dyDescent="0.25">
      <c r="A583" s="72" t="s">
        <v>23</v>
      </c>
      <c r="B583" s="73"/>
      <c r="C583" s="35"/>
      <c r="D583" s="36"/>
      <c r="E583" s="72" t="s">
        <v>23</v>
      </c>
      <c r="F583" s="73"/>
      <c r="G583" s="74"/>
      <c r="H583" s="18">
        <v>0</v>
      </c>
    </row>
    <row r="584" spans="1:9" x14ac:dyDescent="0.25">
      <c r="A584" s="57" t="s">
        <v>29</v>
      </c>
      <c r="B584" s="58"/>
      <c r="C584" s="37"/>
      <c r="D584" s="38"/>
      <c r="E584" s="57" t="s">
        <v>29</v>
      </c>
      <c r="F584" s="58"/>
      <c r="G584" s="59"/>
      <c r="H584" s="23">
        <f>SUM(H583,H580,H575)</f>
        <v>11.006</v>
      </c>
      <c r="I584" s="1">
        <f>'[1]PLAN ELETRICA'!E250/J4</f>
        <v>11.012419430907089</v>
      </c>
    </row>
    <row r="585" spans="1:9" x14ac:dyDescent="0.25">
      <c r="A585" s="20" t="s">
        <v>148</v>
      </c>
      <c r="B585" s="65" t="s">
        <v>149</v>
      </c>
      <c r="C585" s="66"/>
      <c r="D585" s="66"/>
      <c r="E585" s="66"/>
      <c r="F585" s="66"/>
      <c r="G585" s="66"/>
      <c r="H585" s="66"/>
    </row>
    <row r="586" spans="1:9" ht="41.25" x14ac:dyDescent="0.25">
      <c r="A586" s="63" t="s">
        <v>10</v>
      </c>
      <c r="B586" s="64"/>
      <c r="C586" s="31" t="s">
        <v>11</v>
      </c>
      <c r="D586" s="31" t="s">
        <v>12</v>
      </c>
      <c r="E586" s="27" t="s">
        <v>44</v>
      </c>
      <c r="F586" s="20" t="s">
        <v>107</v>
      </c>
      <c r="G586" s="27" t="s">
        <v>33</v>
      </c>
      <c r="H586" s="27" t="s">
        <v>34</v>
      </c>
    </row>
    <row r="587" spans="1:9" x14ac:dyDescent="0.25">
      <c r="A587" s="57" t="s">
        <v>102</v>
      </c>
      <c r="B587" s="58"/>
      <c r="C587" s="37"/>
      <c r="D587" s="38"/>
      <c r="E587" s="32"/>
      <c r="F587" s="33"/>
      <c r="G587" s="33"/>
      <c r="H587" s="33"/>
    </row>
    <row r="588" spans="1:9" x14ac:dyDescent="0.25">
      <c r="A588" s="57" t="s">
        <v>150</v>
      </c>
      <c r="B588" s="59"/>
      <c r="C588" s="19" t="s">
        <v>21</v>
      </c>
      <c r="D588" s="21">
        <v>1</v>
      </c>
      <c r="E588" s="19" t="s">
        <v>22</v>
      </c>
      <c r="F588" s="19" t="s">
        <v>22</v>
      </c>
      <c r="G588" s="18">
        <v>21.85</v>
      </c>
      <c r="H588" s="18">
        <f>G588</f>
        <v>21.85</v>
      </c>
      <c r="I588" s="17">
        <f>H597-I597</f>
        <v>-5.8534821568905215E-3</v>
      </c>
    </row>
    <row r="589" spans="1:9" x14ac:dyDescent="0.25">
      <c r="A589" s="72" t="s">
        <v>23</v>
      </c>
      <c r="B589" s="73"/>
      <c r="C589" s="35"/>
      <c r="D589" s="36"/>
      <c r="E589" s="34" t="s">
        <v>23</v>
      </c>
      <c r="F589" s="35"/>
      <c r="G589" s="36"/>
      <c r="H589" s="18">
        <f>SUM(H588)</f>
        <v>21.85</v>
      </c>
    </row>
    <row r="590" spans="1:9" x14ac:dyDescent="0.25">
      <c r="A590" s="57" t="s">
        <v>24</v>
      </c>
      <c r="B590" s="58"/>
      <c r="C590" s="37"/>
      <c r="D590" s="38"/>
      <c r="E590" s="32"/>
      <c r="F590" s="33"/>
      <c r="G590" s="33"/>
      <c r="H590" s="33"/>
    </row>
    <row r="591" spans="1:9" x14ac:dyDescent="0.25">
      <c r="A591" s="57" t="s">
        <v>25</v>
      </c>
      <c r="B591" s="59"/>
      <c r="C591" s="19" t="s">
        <v>2</v>
      </c>
      <c r="D591" s="29">
        <v>0.2</v>
      </c>
      <c r="E591" s="20"/>
      <c r="F591" s="21">
        <v>88264</v>
      </c>
      <c r="G591" s="18">
        <v>19.25</v>
      </c>
      <c r="H591" s="18">
        <f>G591*D591</f>
        <v>3.85</v>
      </c>
    </row>
    <row r="592" spans="1:9" x14ac:dyDescent="0.25">
      <c r="A592" s="57" t="s">
        <v>27</v>
      </c>
      <c r="B592" s="59"/>
      <c r="C592" s="19" t="s">
        <v>2</v>
      </c>
      <c r="D592" s="29">
        <v>0.2</v>
      </c>
      <c r="E592" s="20"/>
      <c r="F592" s="21">
        <v>88247</v>
      </c>
      <c r="G592" s="18">
        <v>14.53</v>
      </c>
      <c r="H592" s="18">
        <f>G592*D592</f>
        <v>2.9060000000000001</v>
      </c>
    </row>
    <row r="593" spans="1:9" x14ac:dyDescent="0.25">
      <c r="A593" s="72" t="s">
        <v>23</v>
      </c>
      <c r="B593" s="73"/>
      <c r="C593" s="35"/>
      <c r="D593" s="36"/>
      <c r="E593" s="72" t="s">
        <v>23</v>
      </c>
      <c r="F593" s="73"/>
      <c r="G593" s="74"/>
      <c r="H593" s="18">
        <f>SUM(H591:H592)</f>
        <v>6.7560000000000002</v>
      </c>
    </row>
    <row r="594" spans="1:9" x14ac:dyDescent="0.25">
      <c r="A594" s="57" t="s">
        <v>28</v>
      </c>
      <c r="B594" s="58"/>
      <c r="C594" s="37"/>
      <c r="D594" s="38"/>
      <c r="E594" s="60"/>
      <c r="F594" s="61"/>
      <c r="G594" s="61"/>
      <c r="H594" s="61"/>
    </row>
    <row r="595" spans="1:9" x14ac:dyDescent="0.25">
      <c r="A595" s="60"/>
      <c r="B595" s="62"/>
      <c r="C595" s="22"/>
      <c r="D595" s="22"/>
      <c r="E595" s="22"/>
      <c r="F595" s="22"/>
      <c r="G595" s="22"/>
      <c r="H595" s="22"/>
    </row>
    <row r="596" spans="1:9" x14ac:dyDescent="0.25">
      <c r="A596" s="72" t="s">
        <v>23</v>
      </c>
      <c r="B596" s="73"/>
      <c r="C596" s="35"/>
      <c r="D596" s="36"/>
      <c r="E596" s="72" t="s">
        <v>23</v>
      </c>
      <c r="F596" s="73"/>
      <c r="G596" s="74"/>
      <c r="H596" s="18">
        <v>0</v>
      </c>
    </row>
    <row r="597" spans="1:9" x14ac:dyDescent="0.25">
      <c r="A597" s="58"/>
      <c r="B597" s="58"/>
      <c r="E597" s="57" t="s">
        <v>29</v>
      </c>
      <c r="F597" s="58"/>
      <c r="G597" s="59"/>
      <c r="H597" s="23">
        <f>SUM(H596,H593,H589)</f>
        <v>28.606000000000002</v>
      </c>
      <c r="I597" s="1">
        <f>'[1]PLAN ELETRICA'!E252/J4</f>
        <v>28.611853482156892</v>
      </c>
    </row>
    <row r="598" spans="1:9" x14ac:dyDescent="0.25">
      <c r="A598" s="92" t="s">
        <v>0</v>
      </c>
      <c r="B598" s="93"/>
      <c r="C598" s="93"/>
      <c r="D598" s="93"/>
      <c r="E598" s="93"/>
      <c r="F598" s="93"/>
      <c r="G598" s="93"/>
      <c r="H598" s="94"/>
    </row>
    <row r="599" spans="1:9" x14ac:dyDescent="0.25">
      <c r="A599" s="4" t="s">
        <v>3</v>
      </c>
      <c r="B599" s="65" t="s">
        <v>4</v>
      </c>
      <c r="C599" s="66"/>
      <c r="D599" s="66"/>
      <c r="E599" s="66"/>
      <c r="F599" s="66"/>
      <c r="G599" s="66"/>
      <c r="H599" s="67"/>
    </row>
    <row r="600" spans="1:9" x14ac:dyDescent="0.25">
      <c r="A600" s="20" t="s">
        <v>151</v>
      </c>
      <c r="B600" s="65" t="s">
        <v>152</v>
      </c>
      <c r="C600" s="66"/>
      <c r="D600" s="66"/>
      <c r="E600" s="66"/>
      <c r="F600" s="66"/>
      <c r="G600" s="66"/>
      <c r="H600" s="66"/>
    </row>
    <row r="601" spans="1:9" ht="41.25" x14ac:dyDescent="0.25">
      <c r="A601" s="63" t="s">
        <v>10</v>
      </c>
      <c r="B601" s="64"/>
      <c r="C601" s="31" t="s">
        <v>11</v>
      </c>
      <c r="D601" s="31" t="s">
        <v>12</v>
      </c>
      <c r="E601" s="27" t="s">
        <v>44</v>
      </c>
      <c r="F601" s="20" t="s">
        <v>107</v>
      </c>
      <c r="G601" s="27" t="s">
        <v>33</v>
      </c>
      <c r="H601" s="27" t="s">
        <v>34</v>
      </c>
    </row>
    <row r="602" spans="1:9" x14ac:dyDescent="0.25">
      <c r="A602" s="57" t="s">
        <v>102</v>
      </c>
      <c r="B602" s="58"/>
      <c r="C602" s="37"/>
      <c r="D602" s="38"/>
      <c r="E602" s="32"/>
      <c r="F602" s="33"/>
      <c r="G602" s="33"/>
      <c r="H602" s="33"/>
    </row>
    <row r="603" spans="1:9" x14ac:dyDescent="0.25">
      <c r="A603" s="57" t="s">
        <v>153</v>
      </c>
      <c r="B603" s="59"/>
      <c r="C603" s="19" t="s">
        <v>21</v>
      </c>
      <c r="D603" s="21">
        <v>1</v>
      </c>
      <c r="E603" s="19" t="s">
        <v>22</v>
      </c>
      <c r="F603" s="19" t="s">
        <v>22</v>
      </c>
      <c r="G603" s="18">
        <f>20.77-2.17</f>
        <v>18.600000000000001</v>
      </c>
      <c r="H603" s="18">
        <f>G603</f>
        <v>18.600000000000001</v>
      </c>
      <c r="I603" s="17">
        <f>H612-I612</f>
        <v>1.3093853167767122E-3</v>
      </c>
    </row>
    <row r="604" spans="1:9" x14ac:dyDescent="0.25">
      <c r="A604" s="72" t="s">
        <v>23</v>
      </c>
      <c r="B604" s="73"/>
      <c r="C604" s="35"/>
      <c r="D604" s="36"/>
      <c r="E604" s="34" t="s">
        <v>23</v>
      </c>
      <c r="F604" s="35"/>
      <c r="G604" s="36"/>
      <c r="H604" s="18">
        <f>SUM(H603)</f>
        <v>18.600000000000001</v>
      </c>
    </row>
    <row r="605" spans="1:9" x14ac:dyDescent="0.25">
      <c r="A605" s="57" t="s">
        <v>24</v>
      </c>
      <c r="B605" s="58"/>
      <c r="C605" s="37"/>
      <c r="D605" s="38"/>
      <c r="E605" s="32"/>
      <c r="F605" s="33"/>
      <c r="G605" s="33"/>
      <c r="H605" s="33"/>
    </row>
    <row r="606" spans="1:9" x14ac:dyDescent="0.25">
      <c r="A606" s="57" t="s">
        <v>25</v>
      </c>
      <c r="B606" s="59"/>
      <c r="C606" s="19" t="s">
        <v>2</v>
      </c>
      <c r="D606" s="18">
        <v>0.05</v>
      </c>
      <c r="E606" s="20"/>
      <c r="F606" s="21">
        <v>88264</v>
      </c>
      <c r="G606" s="18">
        <v>19.25</v>
      </c>
      <c r="H606" s="18">
        <f>G606*D606</f>
        <v>0.96250000000000002</v>
      </c>
    </row>
    <row r="607" spans="1:9" x14ac:dyDescent="0.25">
      <c r="A607" s="57" t="s">
        <v>27</v>
      </c>
      <c r="B607" s="59"/>
      <c r="C607" s="19" t="s">
        <v>2</v>
      </c>
      <c r="D607" s="18">
        <v>0.05</v>
      </c>
      <c r="E607" s="20"/>
      <c r="F607" s="21">
        <v>88247</v>
      </c>
      <c r="G607" s="18">
        <v>14.53</v>
      </c>
      <c r="H607" s="18">
        <f>G607*D607</f>
        <v>0.72650000000000003</v>
      </c>
    </row>
    <row r="608" spans="1:9" x14ac:dyDescent="0.25">
      <c r="A608" s="72" t="s">
        <v>23</v>
      </c>
      <c r="B608" s="73"/>
      <c r="C608" s="35"/>
      <c r="D608" s="36"/>
      <c r="E608" s="72" t="s">
        <v>23</v>
      </c>
      <c r="F608" s="73"/>
      <c r="G608" s="74"/>
      <c r="H608" s="18">
        <f>SUM(H606:H607)</f>
        <v>1.6890000000000001</v>
      </c>
    </row>
    <row r="609" spans="1:9" x14ac:dyDescent="0.25">
      <c r="A609" s="57" t="s">
        <v>28</v>
      </c>
      <c r="B609" s="58"/>
      <c r="C609" s="37"/>
      <c r="D609" s="38"/>
      <c r="E609" s="60"/>
      <c r="F609" s="61"/>
      <c r="G609" s="61"/>
      <c r="H609" s="61"/>
    </row>
    <row r="610" spans="1:9" x14ac:dyDescent="0.25">
      <c r="A610" s="60"/>
      <c r="B610" s="62"/>
      <c r="C610" s="22"/>
      <c r="D610" s="22"/>
      <c r="E610" s="22"/>
      <c r="F610" s="22"/>
      <c r="G610" s="22"/>
      <c r="H610" s="22"/>
    </row>
    <row r="611" spans="1:9" x14ac:dyDescent="0.25">
      <c r="A611" s="72" t="s">
        <v>23</v>
      </c>
      <c r="B611" s="73"/>
      <c r="C611" s="35"/>
      <c r="D611" s="36"/>
      <c r="E611" s="72" t="s">
        <v>23</v>
      </c>
      <c r="F611" s="73"/>
      <c r="G611" s="74"/>
      <c r="H611" s="18">
        <v>0</v>
      </c>
    </row>
    <row r="612" spans="1:9" x14ac:dyDescent="0.25">
      <c r="A612" s="57" t="s">
        <v>29</v>
      </c>
      <c r="B612" s="58"/>
      <c r="C612" s="37"/>
      <c r="D612" s="38"/>
      <c r="E612" s="57" t="s">
        <v>29</v>
      </c>
      <c r="F612" s="58"/>
      <c r="G612" s="59"/>
      <c r="H612" s="23">
        <f>SUM(H611,H608,H603)</f>
        <v>20.289000000000001</v>
      </c>
      <c r="I612" s="1">
        <f>'[1]PLAN ELETRICA'!E262/J4</f>
        <v>20.287690614683225</v>
      </c>
    </row>
    <row r="613" spans="1:9" x14ac:dyDescent="0.25">
      <c r="A613" s="20" t="s">
        <v>154</v>
      </c>
      <c r="B613" s="65" t="s">
        <v>155</v>
      </c>
      <c r="C613" s="66"/>
      <c r="D613" s="66"/>
      <c r="E613" s="66"/>
      <c r="F613" s="66"/>
      <c r="G613" s="66"/>
      <c r="H613" s="66"/>
    </row>
    <row r="614" spans="1:9" ht="41.25" x14ac:dyDescent="0.25">
      <c r="A614" s="63" t="s">
        <v>10</v>
      </c>
      <c r="B614" s="64"/>
      <c r="C614" s="31" t="s">
        <v>11</v>
      </c>
      <c r="D614" s="31" t="s">
        <v>12</v>
      </c>
      <c r="E614" s="27" t="s">
        <v>44</v>
      </c>
      <c r="F614" s="20" t="s">
        <v>107</v>
      </c>
      <c r="G614" s="27" t="s">
        <v>33</v>
      </c>
      <c r="H614" s="27" t="s">
        <v>34</v>
      </c>
    </row>
    <row r="615" spans="1:9" x14ac:dyDescent="0.25">
      <c r="A615" s="57" t="s">
        <v>102</v>
      </c>
      <c r="B615" s="58"/>
      <c r="C615" s="37"/>
      <c r="D615" s="38"/>
      <c r="E615" s="32"/>
      <c r="F615" s="33"/>
      <c r="G615" s="33"/>
      <c r="H615" s="33"/>
    </row>
    <row r="616" spans="1:9" x14ac:dyDescent="0.25">
      <c r="A616" s="57" t="s">
        <v>156</v>
      </c>
      <c r="B616" s="59"/>
      <c r="C616" s="19" t="s">
        <v>21</v>
      </c>
      <c r="D616" s="21">
        <v>1</v>
      </c>
      <c r="E616" s="19" t="s">
        <v>22</v>
      </c>
      <c r="F616" s="19" t="s">
        <v>22</v>
      </c>
      <c r="G616" s="18">
        <f>47.6-5.23</f>
        <v>42.370000000000005</v>
      </c>
      <c r="H616" s="18">
        <f>G616</f>
        <v>42.370000000000005</v>
      </c>
      <c r="I616" s="17">
        <f>H625-I625</f>
        <v>4.4961484044137023E-4</v>
      </c>
    </row>
    <row r="617" spans="1:9" x14ac:dyDescent="0.25">
      <c r="A617" s="72" t="s">
        <v>23</v>
      </c>
      <c r="B617" s="73"/>
      <c r="C617" s="35"/>
      <c r="D617" s="36"/>
      <c r="E617" s="32"/>
      <c r="F617" s="33"/>
      <c r="G617" s="39"/>
      <c r="H617" s="18">
        <f>SUM(H616)</f>
        <v>42.370000000000005</v>
      </c>
    </row>
    <row r="618" spans="1:9" x14ac:dyDescent="0.25">
      <c r="A618" s="57" t="s">
        <v>24</v>
      </c>
      <c r="B618" s="58"/>
      <c r="C618" s="37"/>
      <c r="D618" s="38"/>
      <c r="E618" s="32"/>
      <c r="F618" s="33"/>
      <c r="G618" s="33"/>
      <c r="H618" s="33"/>
    </row>
    <row r="619" spans="1:9" x14ac:dyDescent="0.25">
      <c r="A619" s="57" t="s">
        <v>25</v>
      </c>
      <c r="B619" s="59"/>
      <c r="C619" s="19" t="s">
        <v>2</v>
      </c>
      <c r="D619" s="29">
        <v>0.5</v>
      </c>
      <c r="E619" s="20"/>
      <c r="F619" s="21">
        <v>88264</v>
      </c>
      <c r="G619" s="18">
        <v>19.25</v>
      </c>
      <c r="H619" s="18">
        <f>G619*D619</f>
        <v>9.625</v>
      </c>
    </row>
    <row r="620" spans="1:9" x14ac:dyDescent="0.25">
      <c r="A620" s="57" t="s">
        <v>27</v>
      </c>
      <c r="B620" s="59"/>
      <c r="C620" s="19" t="s">
        <v>2</v>
      </c>
      <c r="D620" s="29">
        <v>0.5</v>
      </c>
      <c r="E620" s="20"/>
      <c r="F620" s="21">
        <v>88247</v>
      </c>
      <c r="G620" s="18">
        <v>14.53</v>
      </c>
      <c r="H620" s="18">
        <f>G620*D620</f>
        <v>7.2649999999999997</v>
      </c>
    </row>
    <row r="621" spans="1:9" x14ac:dyDescent="0.25">
      <c r="A621" s="72" t="s">
        <v>23</v>
      </c>
      <c r="B621" s="73"/>
      <c r="C621" s="35"/>
      <c r="D621" s="36"/>
      <c r="E621" s="72" t="s">
        <v>23</v>
      </c>
      <c r="F621" s="73"/>
      <c r="G621" s="74"/>
      <c r="H621" s="18">
        <f>SUM(H619:H620)</f>
        <v>16.89</v>
      </c>
    </row>
    <row r="622" spans="1:9" x14ac:dyDescent="0.25">
      <c r="A622" s="57" t="s">
        <v>28</v>
      </c>
      <c r="B622" s="58"/>
      <c r="C622" s="37"/>
      <c r="D622" s="38"/>
      <c r="E622" s="60"/>
      <c r="F622" s="61"/>
      <c r="G622" s="61"/>
      <c r="H622" s="61"/>
    </row>
    <row r="623" spans="1:9" x14ac:dyDescent="0.25">
      <c r="A623" s="60"/>
      <c r="B623" s="62"/>
      <c r="C623" s="22"/>
      <c r="D623" s="22"/>
      <c r="E623" s="22"/>
      <c r="F623" s="22"/>
      <c r="G623" s="22"/>
      <c r="H623" s="22"/>
    </row>
    <row r="624" spans="1:9" x14ac:dyDescent="0.25">
      <c r="A624" s="72" t="s">
        <v>23</v>
      </c>
      <c r="B624" s="73"/>
      <c r="C624" s="35"/>
      <c r="D624" s="36"/>
      <c r="E624" s="72" t="s">
        <v>23</v>
      </c>
      <c r="F624" s="73"/>
      <c r="G624" s="74"/>
      <c r="H624" s="18">
        <v>0</v>
      </c>
    </row>
    <row r="625" spans="1:9" x14ac:dyDescent="0.25">
      <c r="E625" s="57" t="s">
        <v>29</v>
      </c>
      <c r="F625" s="58"/>
      <c r="G625" s="59"/>
      <c r="H625" s="23">
        <f>SUM(H624,H621,H617)</f>
        <v>59.260000000000005</v>
      </c>
      <c r="I625" s="1">
        <f>'[1]PLAN ELETRICA'!E263/J4</f>
        <v>59.259550385159564</v>
      </c>
    </row>
    <row r="626" spans="1:9" x14ac:dyDescent="0.25">
      <c r="A626" s="92" t="s">
        <v>0</v>
      </c>
      <c r="B626" s="93"/>
      <c r="C626" s="93"/>
      <c r="D626" s="93"/>
      <c r="E626" s="93"/>
      <c r="F626" s="93"/>
      <c r="G626" s="93"/>
      <c r="H626" s="94"/>
    </row>
    <row r="627" spans="1:9" x14ac:dyDescent="0.25">
      <c r="A627" s="4" t="s">
        <v>3</v>
      </c>
      <c r="B627" s="65" t="s">
        <v>4</v>
      </c>
      <c r="C627" s="66"/>
      <c r="D627" s="66"/>
      <c r="E627" s="66"/>
      <c r="F627" s="66"/>
      <c r="G627" s="66"/>
      <c r="H627" s="67"/>
    </row>
    <row r="628" spans="1:9" ht="26.25" customHeight="1" x14ac:dyDescent="0.25">
      <c r="A628" s="27" t="s">
        <v>157</v>
      </c>
      <c r="B628" s="65" t="s">
        <v>158</v>
      </c>
      <c r="C628" s="66"/>
      <c r="D628" s="66"/>
      <c r="E628" s="66"/>
      <c r="F628" s="66"/>
      <c r="G628" s="66"/>
      <c r="H628" s="66"/>
    </row>
    <row r="629" spans="1:9" ht="41.25" x14ac:dyDescent="0.25">
      <c r="A629" s="63" t="s">
        <v>10</v>
      </c>
      <c r="B629" s="64"/>
      <c r="C629" s="31" t="s">
        <v>11</v>
      </c>
      <c r="D629" s="31" t="s">
        <v>12</v>
      </c>
      <c r="E629" s="27" t="s">
        <v>44</v>
      </c>
      <c r="F629" s="20" t="s">
        <v>107</v>
      </c>
      <c r="G629" s="27" t="s">
        <v>33</v>
      </c>
      <c r="H629" s="27" t="s">
        <v>34</v>
      </c>
    </row>
    <row r="630" spans="1:9" x14ac:dyDescent="0.25">
      <c r="A630" s="57" t="s">
        <v>102</v>
      </c>
      <c r="B630" s="58"/>
      <c r="C630" s="37"/>
      <c r="D630" s="38"/>
      <c r="E630" s="32"/>
      <c r="F630" s="33"/>
      <c r="G630" s="33"/>
      <c r="H630" s="33"/>
    </row>
    <row r="631" spans="1:9" x14ac:dyDescent="0.25">
      <c r="A631" s="57" t="s">
        <v>159</v>
      </c>
      <c r="B631" s="59"/>
      <c r="C631" s="15" t="s">
        <v>21</v>
      </c>
      <c r="D631" s="16">
        <v>1</v>
      </c>
      <c r="E631" s="15" t="s">
        <v>22</v>
      </c>
      <c r="F631" s="15" t="s">
        <v>22</v>
      </c>
      <c r="G631" s="3">
        <f>116.07-13.31</f>
        <v>102.75999999999999</v>
      </c>
      <c r="H631" s="3">
        <f>G631</f>
        <v>102.75999999999999</v>
      </c>
      <c r="I631" s="17">
        <f>H640-I640</f>
        <v>8.6778808361032134E-4</v>
      </c>
    </row>
    <row r="632" spans="1:9" x14ac:dyDescent="0.25">
      <c r="A632" s="72" t="s">
        <v>23</v>
      </c>
      <c r="B632" s="73"/>
      <c r="C632" s="35"/>
      <c r="D632" s="36"/>
      <c r="E632" s="34" t="s">
        <v>23</v>
      </c>
      <c r="F632" s="35"/>
      <c r="G632" s="36"/>
      <c r="H632" s="18">
        <f>H631</f>
        <v>102.75999999999999</v>
      </c>
    </row>
    <row r="633" spans="1:9" x14ac:dyDescent="0.25">
      <c r="A633" s="57" t="s">
        <v>24</v>
      </c>
      <c r="B633" s="58"/>
      <c r="C633" s="37"/>
      <c r="D633" s="38"/>
      <c r="E633" s="32"/>
      <c r="F633" s="33"/>
      <c r="G633" s="33"/>
      <c r="H633" s="33"/>
    </row>
    <row r="634" spans="1:9" x14ac:dyDescent="0.25">
      <c r="A634" s="57" t="s">
        <v>25</v>
      </c>
      <c r="B634" s="59"/>
      <c r="C634" s="19" t="s">
        <v>2</v>
      </c>
      <c r="D634" s="21">
        <v>2</v>
      </c>
      <c r="E634" s="20"/>
      <c r="F634" s="21">
        <v>88264</v>
      </c>
      <c r="G634" s="18">
        <v>19.25</v>
      </c>
      <c r="H634" s="18">
        <f>G634*D634</f>
        <v>38.5</v>
      </c>
    </row>
    <row r="635" spans="1:9" x14ac:dyDescent="0.25">
      <c r="A635" s="57" t="s">
        <v>27</v>
      </c>
      <c r="B635" s="59"/>
      <c r="C635" s="19" t="s">
        <v>2</v>
      </c>
      <c r="D635" s="21">
        <v>2</v>
      </c>
      <c r="E635" s="20"/>
      <c r="F635" s="21">
        <v>88247</v>
      </c>
      <c r="G635" s="18">
        <v>14.53</v>
      </c>
      <c r="H635" s="18">
        <f>G635*D635</f>
        <v>29.06</v>
      </c>
    </row>
    <row r="636" spans="1:9" x14ac:dyDescent="0.25">
      <c r="A636" s="72" t="s">
        <v>23</v>
      </c>
      <c r="B636" s="73"/>
      <c r="C636" s="35"/>
      <c r="D636" s="36"/>
      <c r="E636" s="72" t="s">
        <v>23</v>
      </c>
      <c r="F636" s="73"/>
      <c r="G636" s="74"/>
      <c r="H636" s="18">
        <f>SUM(H634:H635)</f>
        <v>67.56</v>
      </c>
    </row>
    <row r="637" spans="1:9" x14ac:dyDescent="0.25">
      <c r="A637" s="57" t="s">
        <v>28</v>
      </c>
      <c r="B637" s="58"/>
      <c r="C637" s="37"/>
      <c r="D637" s="38"/>
      <c r="E637" s="60"/>
      <c r="F637" s="61"/>
      <c r="G637" s="61"/>
      <c r="H637" s="61"/>
    </row>
    <row r="638" spans="1:9" x14ac:dyDescent="0.25">
      <c r="A638" s="60"/>
      <c r="B638" s="62"/>
      <c r="C638" s="22"/>
      <c r="D638" s="22"/>
      <c r="E638" s="22"/>
      <c r="F638" s="22"/>
      <c r="G638" s="22"/>
      <c r="H638" s="22"/>
    </row>
    <row r="639" spans="1:9" x14ac:dyDescent="0.25">
      <c r="A639" s="72" t="s">
        <v>23</v>
      </c>
      <c r="B639" s="73"/>
      <c r="C639" s="35"/>
      <c r="D639" s="36"/>
      <c r="E639" s="72" t="s">
        <v>23</v>
      </c>
      <c r="F639" s="73"/>
      <c r="G639" s="74"/>
      <c r="H639" s="18">
        <v>0</v>
      </c>
    </row>
    <row r="640" spans="1:9" x14ac:dyDescent="0.25">
      <c r="A640" s="58"/>
      <c r="B640" s="58"/>
      <c r="E640" s="57" t="s">
        <v>29</v>
      </c>
      <c r="F640" s="58"/>
      <c r="G640" s="59"/>
      <c r="H640" s="23">
        <f>SUM(H639,H636,H632)</f>
        <v>170.32</v>
      </c>
      <c r="I640" s="1">
        <f>'[1]PLAN ELETRICA'!E273/J4</f>
        <v>170.31913221191638</v>
      </c>
    </row>
    <row r="641" spans="1:9" x14ac:dyDescent="0.25">
      <c r="A641" s="92" t="s">
        <v>0</v>
      </c>
      <c r="B641" s="93"/>
      <c r="C641" s="93"/>
      <c r="D641" s="93"/>
      <c r="E641" s="93"/>
      <c r="F641" s="93"/>
      <c r="G641" s="93"/>
      <c r="H641" s="94"/>
    </row>
    <row r="642" spans="1:9" x14ac:dyDescent="0.25">
      <c r="A642" s="4" t="s">
        <v>3</v>
      </c>
      <c r="B642" s="65" t="s">
        <v>4</v>
      </c>
      <c r="C642" s="66"/>
      <c r="D642" s="66"/>
      <c r="E642" s="66"/>
      <c r="F642" s="66"/>
      <c r="G642" s="66"/>
      <c r="H642" s="67"/>
    </row>
    <row r="643" spans="1:9" ht="31.5" customHeight="1" x14ac:dyDescent="0.25">
      <c r="A643" s="27" t="s">
        <v>160</v>
      </c>
      <c r="B643" s="65" t="s">
        <v>161</v>
      </c>
      <c r="C643" s="66"/>
      <c r="D643" s="66"/>
      <c r="E643" s="66"/>
      <c r="F643" s="66"/>
      <c r="G643" s="66"/>
      <c r="H643" s="66"/>
    </row>
    <row r="644" spans="1:9" ht="41.25" x14ac:dyDescent="0.25">
      <c r="A644" s="63" t="s">
        <v>10</v>
      </c>
      <c r="B644" s="64"/>
      <c r="C644" s="31" t="s">
        <v>11</v>
      </c>
      <c r="D644" s="31" t="s">
        <v>12</v>
      </c>
      <c r="E644" s="27" t="s">
        <v>44</v>
      </c>
      <c r="F644" s="20" t="s">
        <v>107</v>
      </c>
      <c r="G644" s="27" t="s">
        <v>33</v>
      </c>
      <c r="H644" s="27" t="s">
        <v>34</v>
      </c>
    </row>
    <row r="645" spans="1:9" x14ac:dyDescent="0.25">
      <c r="A645" s="57" t="s">
        <v>102</v>
      </c>
      <c r="B645" s="58"/>
      <c r="C645" s="37"/>
      <c r="D645" s="38"/>
      <c r="E645" s="32"/>
      <c r="F645" s="33"/>
      <c r="G645" s="33"/>
      <c r="H645" s="33"/>
    </row>
    <row r="646" spans="1:9" x14ac:dyDescent="0.25">
      <c r="A646" s="57" t="s">
        <v>162</v>
      </c>
      <c r="B646" s="59"/>
      <c r="C646" s="15" t="s">
        <v>21</v>
      </c>
      <c r="D646" s="16">
        <v>1</v>
      </c>
      <c r="E646" s="15" t="s">
        <v>22</v>
      </c>
      <c r="F646" s="15" t="s">
        <v>22</v>
      </c>
      <c r="G646" s="3">
        <f>356.96-37.98</f>
        <v>318.97999999999996</v>
      </c>
      <c r="H646" s="3">
        <f>G646</f>
        <v>318.97999999999996</v>
      </c>
      <c r="I646" s="17">
        <f>H655-I655</f>
        <v>-2.9963842163738263E-3</v>
      </c>
    </row>
    <row r="647" spans="1:9" x14ac:dyDescent="0.25">
      <c r="A647" s="89" t="s">
        <v>23</v>
      </c>
      <c r="B647" s="90"/>
      <c r="C647" s="90"/>
      <c r="D647" s="91"/>
      <c r="E647" s="34" t="s">
        <v>23</v>
      </c>
      <c r="F647" s="35"/>
      <c r="G647" s="36"/>
      <c r="H647" s="18">
        <f>SUM(H646)</f>
        <v>318.97999999999996</v>
      </c>
    </row>
    <row r="648" spans="1:9" x14ac:dyDescent="0.25">
      <c r="A648" s="57" t="s">
        <v>24</v>
      </c>
      <c r="B648" s="58"/>
      <c r="C648" s="37"/>
      <c r="D648" s="38"/>
      <c r="E648" s="32"/>
      <c r="F648" s="33"/>
      <c r="G648" s="33"/>
      <c r="H648" s="33"/>
    </row>
    <row r="649" spans="1:9" x14ac:dyDescent="0.25">
      <c r="A649" s="57" t="s">
        <v>25</v>
      </c>
      <c r="B649" s="59"/>
      <c r="C649" s="19" t="s">
        <v>2</v>
      </c>
      <c r="D649" s="21">
        <v>2</v>
      </c>
      <c r="E649" s="20"/>
      <c r="F649" s="21">
        <v>88264</v>
      </c>
      <c r="G649" s="18">
        <v>19.25</v>
      </c>
      <c r="H649" s="18">
        <f>G649*D649</f>
        <v>38.5</v>
      </c>
    </row>
    <row r="650" spans="1:9" x14ac:dyDescent="0.25">
      <c r="A650" s="57" t="s">
        <v>27</v>
      </c>
      <c r="B650" s="59"/>
      <c r="C650" s="19" t="s">
        <v>2</v>
      </c>
      <c r="D650" s="21">
        <v>2</v>
      </c>
      <c r="E650" s="20"/>
      <c r="F650" s="21">
        <v>88247</v>
      </c>
      <c r="G650" s="18">
        <v>14.53</v>
      </c>
      <c r="H650" s="18">
        <f>G650*D650</f>
        <v>29.06</v>
      </c>
    </row>
    <row r="651" spans="1:9" x14ac:dyDescent="0.25">
      <c r="A651" s="72" t="s">
        <v>23</v>
      </c>
      <c r="B651" s="73"/>
      <c r="C651" s="35"/>
      <c r="D651" s="36"/>
      <c r="E651" s="72" t="s">
        <v>23</v>
      </c>
      <c r="F651" s="73"/>
      <c r="G651" s="74"/>
      <c r="H651" s="18">
        <f>SUM(H649:H650)</f>
        <v>67.56</v>
      </c>
    </row>
    <row r="652" spans="1:9" x14ac:dyDescent="0.25">
      <c r="A652" s="57" t="s">
        <v>28</v>
      </c>
      <c r="B652" s="58"/>
      <c r="C652" s="37"/>
      <c r="D652" s="38"/>
      <c r="E652" s="60"/>
      <c r="F652" s="61"/>
      <c r="G652" s="61"/>
      <c r="H652" s="61"/>
    </row>
    <row r="653" spans="1:9" x14ac:dyDescent="0.25">
      <c r="A653" s="60"/>
      <c r="B653" s="62"/>
      <c r="C653" s="22"/>
      <c r="D653" s="22"/>
      <c r="E653" s="22"/>
      <c r="F653" s="22"/>
      <c r="G653" s="22"/>
      <c r="H653" s="22"/>
    </row>
    <row r="654" spans="1:9" x14ac:dyDescent="0.25">
      <c r="A654" s="72" t="s">
        <v>23</v>
      </c>
      <c r="B654" s="73"/>
      <c r="C654" s="35"/>
      <c r="D654" s="36"/>
      <c r="E654" s="72" t="s">
        <v>23</v>
      </c>
      <c r="F654" s="73"/>
      <c r="G654" s="74"/>
      <c r="H654" s="18">
        <v>0</v>
      </c>
    </row>
    <row r="655" spans="1:9" x14ac:dyDescent="0.25">
      <c r="A655" s="57" t="s">
        <v>29</v>
      </c>
      <c r="B655" s="58"/>
      <c r="C655" s="37"/>
      <c r="D655" s="38"/>
      <c r="E655" s="57" t="s">
        <v>29</v>
      </c>
      <c r="F655" s="58"/>
      <c r="G655" s="59"/>
      <c r="H655" s="23">
        <f>SUM(H654,H651,H647)</f>
        <v>386.53999999999996</v>
      </c>
      <c r="I655" s="1">
        <f>'[1]PLAN ELETRICA'!E274/J4</f>
        <v>386.54299638421634</v>
      </c>
    </row>
    <row r="656" spans="1:9" ht="35.25" customHeight="1" x14ac:dyDescent="0.25">
      <c r="A656" s="27" t="s">
        <v>163</v>
      </c>
      <c r="B656" s="65" t="s">
        <v>164</v>
      </c>
      <c r="C656" s="66"/>
      <c r="D656" s="66"/>
      <c r="E656" s="66"/>
      <c r="F656" s="66"/>
      <c r="G656" s="66"/>
      <c r="H656" s="66"/>
    </row>
    <row r="657" spans="1:9" ht="41.25" x14ac:dyDescent="0.25">
      <c r="A657" s="87" t="s">
        <v>10</v>
      </c>
      <c r="B657" s="88"/>
      <c r="C657" s="31" t="s">
        <v>11</v>
      </c>
      <c r="D657" s="31" t="s">
        <v>12</v>
      </c>
      <c r="E657" s="27" t="s">
        <v>44</v>
      </c>
      <c r="F657" s="20" t="s">
        <v>107</v>
      </c>
      <c r="G657" s="27" t="s">
        <v>33</v>
      </c>
      <c r="H657" s="27" t="s">
        <v>34</v>
      </c>
    </row>
    <row r="658" spans="1:9" x14ac:dyDescent="0.25">
      <c r="A658" s="57" t="s">
        <v>102</v>
      </c>
      <c r="B658" s="58"/>
      <c r="C658" s="37"/>
      <c r="D658" s="38"/>
      <c r="E658" s="32"/>
      <c r="F658" s="33"/>
      <c r="G658" s="33"/>
      <c r="H658" s="33"/>
    </row>
    <row r="659" spans="1:9" x14ac:dyDescent="0.25">
      <c r="A659" s="57" t="s">
        <v>165</v>
      </c>
      <c r="B659" s="59"/>
      <c r="C659" s="15" t="s">
        <v>21</v>
      </c>
      <c r="D659" s="16">
        <v>1</v>
      </c>
      <c r="E659" s="15" t="s">
        <v>22</v>
      </c>
      <c r="F659" s="15" t="s">
        <v>22</v>
      </c>
      <c r="G659" s="3">
        <f>175-19.35</f>
        <v>155.65</v>
      </c>
      <c r="H659" s="3">
        <f>G659</f>
        <v>155.65</v>
      </c>
      <c r="I659" s="17">
        <f>H668-I668</f>
        <v>-1.759157365199826E-3</v>
      </c>
    </row>
    <row r="660" spans="1:9" x14ac:dyDescent="0.25">
      <c r="A660" s="72" t="s">
        <v>23</v>
      </c>
      <c r="B660" s="73"/>
      <c r="C660" s="35"/>
      <c r="D660" s="36"/>
      <c r="E660" s="34" t="s">
        <v>23</v>
      </c>
      <c r="F660" s="35"/>
      <c r="G660" s="36"/>
      <c r="H660" s="18">
        <f>H659</f>
        <v>155.65</v>
      </c>
    </row>
    <row r="661" spans="1:9" x14ac:dyDescent="0.25">
      <c r="A661" s="57" t="s">
        <v>24</v>
      </c>
      <c r="B661" s="58"/>
      <c r="C661" s="37"/>
      <c r="D661" s="38"/>
      <c r="E661" s="32"/>
      <c r="F661" s="33"/>
      <c r="G661" s="33"/>
      <c r="H661" s="33"/>
    </row>
    <row r="662" spans="1:9" x14ac:dyDescent="0.25">
      <c r="A662" s="57" t="s">
        <v>25</v>
      </c>
      <c r="B662" s="59"/>
      <c r="C662" s="19" t="s">
        <v>2</v>
      </c>
      <c r="D662" s="21">
        <v>2</v>
      </c>
      <c r="E662" s="20"/>
      <c r="F662" s="21">
        <v>88264</v>
      </c>
      <c r="G662" s="18">
        <v>19.25</v>
      </c>
      <c r="H662" s="18">
        <f>G662*D662</f>
        <v>38.5</v>
      </c>
    </row>
    <row r="663" spans="1:9" x14ac:dyDescent="0.25">
      <c r="A663" s="57" t="s">
        <v>27</v>
      </c>
      <c r="B663" s="59"/>
      <c r="C663" s="19" t="s">
        <v>2</v>
      </c>
      <c r="D663" s="21">
        <v>2</v>
      </c>
      <c r="E663" s="20"/>
      <c r="F663" s="21">
        <v>88247</v>
      </c>
      <c r="G663" s="18">
        <v>14.53</v>
      </c>
      <c r="H663" s="18">
        <f>G663*D663</f>
        <v>29.06</v>
      </c>
    </row>
    <row r="664" spans="1:9" x14ac:dyDescent="0.25">
      <c r="A664" s="72" t="s">
        <v>23</v>
      </c>
      <c r="B664" s="73"/>
      <c r="C664" s="35"/>
      <c r="D664" s="36"/>
      <c r="E664" s="72" t="s">
        <v>23</v>
      </c>
      <c r="F664" s="73"/>
      <c r="G664" s="74"/>
      <c r="H664" s="18">
        <f>SUM(H662:H663)</f>
        <v>67.56</v>
      </c>
    </row>
    <row r="665" spans="1:9" x14ac:dyDescent="0.25">
      <c r="A665" s="57" t="s">
        <v>28</v>
      </c>
      <c r="B665" s="58"/>
      <c r="C665" s="37"/>
      <c r="D665" s="38"/>
      <c r="E665" s="60"/>
      <c r="F665" s="61"/>
      <c r="G665" s="61"/>
      <c r="H665" s="61"/>
    </row>
    <row r="666" spans="1:9" x14ac:dyDescent="0.25">
      <c r="A666" s="60"/>
      <c r="B666" s="62"/>
      <c r="C666" s="22"/>
      <c r="D666" s="22"/>
      <c r="E666" s="22"/>
      <c r="F666" s="22"/>
      <c r="G666" s="22"/>
      <c r="H666" s="22"/>
    </row>
    <row r="667" spans="1:9" x14ac:dyDescent="0.25">
      <c r="A667" s="72" t="s">
        <v>23</v>
      </c>
      <c r="B667" s="73"/>
      <c r="C667" s="35"/>
      <c r="D667" s="36"/>
      <c r="E667" s="72" t="s">
        <v>23</v>
      </c>
      <c r="F667" s="73"/>
      <c r="G667" s="74"/>
      <c r="H667" s="18">
        <v>0</v>
      </c>
    </row>
    <row r="668" spans="1:9" x14ac:dyDescent="0.25">
      <c r="E668" s="57" t="s">
        <v>29</v>
      </c>
      <c r="F668" s="58"/>
      <c r="G668" s="59"/>
      <c r="H668" s="23">
        <f>SUM(H667,H664,H660)</f>
        <v>223.21</v>
      </c>
      <c r="I668" s="1">
        <f>'[1]PLAN ELETRICA'!E275/J4</f>
        <v>223.21175915736521</v>
      </c>
    </row>
    <row r="669" spans="1:9" x14ac:dyDescent="0.25">
      <c r="A669" s="92" t="s">
        <v>0</v>
      </c>
      <c r="B669" s="93"/>
      <c r="C669" s="93"/>
      <c r="D669" s="93"/>
      <c r="E669" s="93"/>
      <c r="F669" s="93"/>
      <c r="G669" s="93"/>
      <c r="H669" s="94"/>
    </row>
    <row r="670" spans="1:9" x14ac:dyDescent="0.25">
      <c r="A670" s="4" t="s">
        <v>3</v>
      </c>
      <c r="B670" s="65" t="s">
        <v>4</v>
      </c>
      <c r="C670" s="66"/>
      <c r="D670" s="66"/>
      <c r="E670" s="66"/>
      <c r="F670" s="66"/>
      <c r="G670" s="66"/>
      <c r="H670" s="67"/>
    </row>
    <row r="671" spans="1:9" x14ac:dyDescent="0.25">
      <c r="A671" s="20" t="s">
        <v>166</v>
      </c>
      <c r="B671" s="65" t="s">
        <v>167</v>
      </c>
      <c r="C671" s="66"/>
      <c r="D671" s="66"/>
      <c r="E671" s="66"/>
      <c r="F671" s="66"/>
      <c r="G671" s="66"/>
      <c r="H671" s="66"/>
    </row>
    <row r="672" spans="1:9" ht="41.25" x14ac:dyDescent="0.25">
      <c r="A672" s="87" t="s">
        <v>10</v>
      </c>
      <c r="B672" s="88"/>
      <c r="C672" s="31" t="s">
        <v>11</v>
      </c>
      <c r="D672" s="31" t="s">
        <v>12</v>
      </c>
      <c r="E672" s="27" t="s">
        <v>44</v>
      </c>
      <c r="F672" s="20" t="s">
        <v>107</v>
      </c>
      <c r="G672" s="27" t="s">
        <v>33</v>
      </c>
      <c r="H672" s="27" t="s">
        <v>34</v>
      </c>
    </row>
    <row r="673" spans="1:9" x14ac:dyDescent="0.25">
      <c r="A673" s="57" t="s">
        <v>102</v>
      </c>
      <c r="B673" s="58"/>
      <c r="C673" s="37"/>
      <c r="D673" s="38"/>
      <c r="E673" s="32"/>
      <c r="F673" s="33"/>
      <c r="G673" s="33"/>
      <c r="H673" s="33"/>
    </row>
    <row r="674" spans="1:9" x14ac:dyDescent="0.25">
      <c r="A674" s="57" t="s">
        <v>168</v>
      </c>
      <c r="B674" s="59"/>
      <c r="C674" s="19" t="s">
        <v>21</v>
      </c>
      <c r="D674" s="21">
        <v>1</v>
      </c>
      <c r="E674" s="19" t="s">
        <v>22</v>
      </c>
      <c r="F674" s="19" t="s">
        <v>22</v>
      </c>
      <c r="G674" s="18">
        <f>58.67-6.36</f>
        <v>52.31</v>
      </c>
      <c r="H674" s="18">
        <f>G674</f>
        <v>52.31</v>
      </c>
      <c r="I674" s="17">
        <f>H683-I683</f>
        <v>4.904889168372506E-3</v>
      </c>
    </row>
    <row r="675" spans="1:9" x14ac:dyDescent="0.25">
      <c r="A675" s="72" t="s">
        <v>23</v>
      </c>
      <c r="B675" s="73"/>
      <c r="C675" s="35"/>
      <c r="D675" s="36"/>
      <c r="E675" s="34" t="s">
        <v>23</v>
      </c>
      <c r="F675" s="35"/>
      <c r="G675" s="36"/>
      <c r="H675" s="18">
        <f>SUM(H674)</f>
        <v>52.31</v>
      </c>
    </row>
    <row r="676" spans="1:9" x14ac:dyDescent="0.25">
      <c r="A676" s="57" t="s">
        <v>24</v>
      </c>
      <c r="B676" s="58"/>
      <c r="C676" s="37"/>
      <c r="D676" s="38"/>
      <c r="E676" s="32"/>
      <c r="F676" s="33"/>
      <c r="G676" s="33"/>
      <c r="H676" s="33"/>
    </row>
    <row r="677" spans="1:9" x14ac:dyDescent="0.25">
      <c r="A677" s="57" t="s">
        <v>25</v>
      </c>
      <c r="B677" s="59"/>
      <c r="C677" s="19" t="s">
        <v>2</v>
      </c>
      <c r="D677" s="29">
        <v>0.5</v>
      </c>
      <c r="E677" s="20"/>
      <c r="F677" s="21">
        <v>88264</v>
      </c>
      <c r="G677" s="18">
        <v>19.25</v>
      </c>
      <c r="H677" s="18">
        <f>G677*D677</f>
        <v>9.625</v>
      </c>
    </row>
    <row r="678" spans="1:9" x14ac:dyDescent="0.25">
      <c r="A678" s="57" t="s">
        <v>27</v>
      </c>
      <c r="B678" s="59"/>
      <c r="C678" s="19" t="s">
        <v>2</v>
      </c>
      <c r="D678" s="29">
        <v>0.5</v>
      </c>
      <c r="E678" s="20"/>
      <c r="F678" s="21">
        <v>88247</v>
      </c>
      <c r="G678" s="18">
        <v>14.53</v>
      </c>
      <c r="H678" s="18">
        <f>G678*D678</f>
        <v>7.2649999999999997</v>
      </c>
    </row>
    <row r="679" spans="1:9" x14ac:dyDescent="0.25">
      <c r="A679" s="72" t="s">
        <v>23</v>
      </c>
      <c r="B679" s="73"/>
      <c r="C679" s="35"/>
      <c r="D679" s="36"/>
      <c r="E679" s="72" t="s">
        <v>23</v>
      </c>
      <c r="F679" s="73"/>
      <c r="G679" s="74"/>
      <c r="H679" s="18">
        <f>SUM(H677:H678)</f>
        <v>16.89</v>
      </c>
    </row>
    <row r="680" spans="1:9" x14ac:dyDescent="0.25">
      <c r="A680" s="57" t="s">
        <v>28</v>
      </c>
      <c r="B680" s="58"/>
      <c r="C680" s="37"/>
      <c r="D680" s="38"/>
      <c r="E680" s="60"/>
      <c r="F680" s="61"/>
      <c r="G680" s="61"/>
      <c r="H680" s="61"/>
    </row>
    <row r="681" spans="1:9" x14ac:dyDescent="0.25">
      <c r="A681" s="60"/>
      <c r="B681" s="62"/>
      <c r="C681" s="22"/>
      <c r="D681" s="22"/>
      <c r="E681" s="22"/>
      <c r="F681" s="22"/>
      <c r="G681" s="22"/>
      <c r="H681" s="22"/>
    </row>
    <row r="682" spans="1:9" x14ac:dyDescent="0.25">
      <c r="A682" s="72" t="s">
        <v>23</v>
      </c>
      <c r="B682" s="73"/>
      <c r="C682" s="35"/>
      <c r="D682" s="36"/>
      <c r="E682" s="72" t="s">
        <v>23</v>
      </c>
      <c r="F682" s="73"/>
      <c r="G682" s="74"/>
      <c r="H682" s="18">
        <v>0</v>
      </c>
    </row>
    <row r="683" spans="1:9" ht="16.5" x14ac:dyDescent="0.25">
      <c r="A683" s="40" t="s">
        <v>29</v>
      </c>
      <c r="B683" s="37"/>
      <c r="C683" s="37"/>
      <c r="D683" s="38"/>
      <c r="E683" s="57" t="s">
        <v>29</v>
      </c>
      <c r="F683" s="58"/>
      <c r="G683" s="59"/>
      <c r="H683" s="23">
        <f>SUM(H682,H679,H675)</f>
        <v>69.2</v>
      </c>
      <c r="I683" s="1">
        <f>'[1]PLAN ELETRICA'!E276/J4</f>
        <v>69.19509511083163</v>
      </c>
    </row>
    <row r="684" spans="1:9" x14ac:dyDescent="0.25">
      <c r="A684" s="27" t="s">
        <v>169</v>
      </c>
      <c r="B684" s="65" t="s">
        <v>170</v>
      </c>
      <c r="C684" s="66"/>
      <c r="D684" s="66"/>
      <c r="E684" s="66"/>
      <c r="F684" s="66"/>
      <c r="G684" s="66"/>
      <c r="H684" s="66"/>
    </row>
    <row r="685" spans="1:9" ht="41.25" x14ac:dyDescent="0.25">
      <c r="A685" s="87" t="s">
        <v>10</v>
      </c>
      <c r="B685" s="88"/>
      <c r="C685" s="31" t="s">
        <v>11</v>
      </c>
      <c r="D685" s="31" t="s">
        <v>12</v>
      </c>
      <c r="E685" s="27" t="s">
        <v>44</v>
      </c>
      <c r="F685" s="20" t="s">
        <v>107</v>
      </c>
      <c r="G685" s="27" t="s">
        <v>33</v>
      </c>
      <c r="H685" s="27" t="s">
        <v>34</v>
      </c>
    </row>
    <row r="686" spans="1:9" x14ac:dyDescent="0.25">
      <c r="A686" s="57" t="s">
        <v>102</v>
      </c>
      <c r="B686" s="58"/>
      <c r="C686" s="37"/>
      <c r="D686" s="38"/>
      <c r="E686" s="32"/>
      <c r="F686" s="33"/>
      <c r="G686" s="33"/>
      <c r="H686" s="33"/>
    </row>
    <row r="687" spans="1:9" x14ac:dyDescent="0.25">
      <c r="A687" s="57" t="s">
        <v>171</v>
      </c>
      <c r="B687" s="59"/>
      <c r="C687" s="15" t="s">
        <v>21</v>
      </c>
      <c r="D687" s="16">
        <v>1</v>
      </c>
      <c r="E687" s="15" t="s">
        <v>22</v>
      </c>
      <c r="F687" s="15" t="s">
        <v>22</v>
      </c>
      <c r="G687" s="3">
        <f>130.84-14.1</f>
        <v>116.74000000000001</v>
      </c>
      <c r="H687" s="3">
        <f>G687</f>
        <v>116.74000000000001</v>
      </c>
      <c r="I687" s="17">
        <f>H696-I696</f>
        <v>1.213645653194817E-3</v>
      </c>
    </row>
    <row r="688" spans="1:9" x14ac:dyDescent="0.25">
      <c r="A688" s="72" t="s">
        <v>23</v>
      </c>
      <c r="B688" s="73"/>
      <c r="C688" s="35"/>
      <c r="D688" s="36"/>
      <c r="E688" s="34" t="s">
        <v>23</v>
      </c>
      <c r="F688" s="35"/>
      <c r="G688" s="36"/>
      <c r="H688" s="18">
        <f>SUM(H687)</f>
        <v>116.74000000000001</v>
      </c>
    </row>
    <row r="689" spans="1:9" x14ac:dyDescent="0.25">
      <c r="A689" s="57" t="s">
        <v>24</v>
      </c>
      <c r="B689" s="58"/>
      <c r="C689" s="37"/>
      <c r="D689" s="38"/>
      <c r="E689" s="32"/>
      <c r="F689" s="33"/>
      <c r="G689" s="33"/>
      <c r="H689" s="33"/>
    </row>
    <row r="690" spans="1:9" x14ac:dyDescent="0.25">
      <c r="A690" s="57" t="s">
        <v>25</v>
      </c>
      <c r="B690" s="59"/>
      <c r="C690" s="19" t="s">
        <v>2</v>
      </c>
      <c r="D690" s="21">
        <v>1</v>
      </c>
      <c r="E690" s="20"/>
      <c r="F690" s="21">
        <v>88264</v>
      </c>
      <c r="G690" s="18">
        <v>19.25</v>
      </c>
      <c r="H690" s="18">
        <f>G690*D690</f>
        <v>19.25</v>
      </c>
    </row>
    <row r="691" spans="1:9" x14ac:dyDescent="0.25">
      <c r="A691" s="57" t="s">
        <v>27</v>
      </c>
      <c r="B691" s="59"/>
      <c r="C691" s="19" t="s">
        <v>2</v>
      </c>
      <c r="D691" s="21">
        <v>1</v>
      </c>
      <c r="E691" s="20"/>
      <c r="F691" s="21">
        <v>88247</v>
      </c>
      <c r="G691" s="18">
        <v>14.53</v>
      </c>
      <c r="H691" s="18">
        <f>G691*D691</f>
        <v>14.53</v>
      </c>
    </row>
    <row r="692" spans="1:9" x14ac:dyDescent="0.25">
      <c r="A692" s="72" t="s">
        <v>23</v>
      </c>
      <c r="B692" s="73"/>
      <c r="C692" s="35"/>
      <c r="D692" s="36"/>
      <c r="E692" s="72" t="s">
        <v>23</v>
      </c>
      <c r="F692" s="73"/>
      <c r="G692" s="74"/>
      <c r="H692" s="18">
        <f>SUM(H690:H691)</f>
        <v>33.78</v>
      </c>
    </row>
    <row r="693" spans="1:9" x14ac:dyDescent="0.25">
      <c r="A693" s="57" t="s">
        <v>28</v>
      </c>
      <c r="B693" s="58"/>
      <c r="C693" s="37"/>
      <c r="D693" s="38"/>
      <c r="E693" s="60"/>
      <c r="F693" s="61"/>
      <c r="G693" s="61"/>
      <c r="H693" s="61"/>
    </row>
    <row r="694" spans="1:9" x14ac:dyDescent="0.25">
      <c r="A694" s="60"/>
      <c r="B694" s="62"/>
      <c r="C694" s="22"/>
      <c r="D694" s="22"/>
      <c r="E694" s="22"/>
      <c r="F694" s="22"/>
      <c r="G694" s="22"/>
      <c r="H694" s="22"/>
    </row>
    <row r="695" spans="1:9" x14ac:dyDescent="0.25">
      <c r="A695" s="72" t="s">
        <v>23</v>
      </c>
      <c r="B695" s="73"/>
      <c r="C695" s="35"/>
      <c r="D695" s="36"/>
      <c r="E695" s="72" t="s">
        <v>23</v>
      </c>
      <c r="F695" s="73"/>
      <c r="G695" s="74"/>
      <c r="H695" s="18">
        <v>0</v>
      </c>
    </row>
    <row r="696" spans="1:9" x14ac:dyDescent="0.25">
      <c r="E696" s="57" t="s">
        <v>29</v>
      </c>
      <c r="F696" s="58"/>
      <c r="G696" s="59"/>
      <c r="H696" s="23">
        <f>SUM(H695,H692,H688)</f>
        <v>150.52000000000001</v>
      </c>
      <c r="I696" s="1">
        <f>'[1]PLAN ELETRICA'!E281/J4</f>
        <v>150.51878635434682</v>
      </c>
    </row>
    <row r="697" spans="1:9" x14ac:dyDescent="0.25">
      <c r="A697" s="92" t="s">
        <v>0</v>
      </c>
      <c r="B697" s="93"/>
      <c r="C697" s="93"/>
      <c r="D697" s="93"/>
      <c r="E697" s="93"/>
      <c r="F697" s="93"/>
      <c r="G697" s="93"/>
      <c r="H697" s="94"/>
    </row>
    <row r="698" spans="1:9" x14ac:dyDescent="0.25">
      <c r="A698" s="4" t="s">
        <v>3</v>
      </c>
      <c r="B698" s="65" t="s">
        <v>4</v>
      </c>
      <c r="C698" s="66"/>
      <c r="D698" s="66"/>
      <c r="E698" s="66"/>
      <c r="F698" s="66"/>
      <c r="G698" s="66"/>
      <c r="H698" s="67"/>
    </row>
    <row r="699" spans="1:9" ht="35.25" customHeight="1" x14ac:dyDescent="0.25">
      <c r="A699" s="20" t="s">
        <v>172</v>
      </c>
      <c r="B699" s="65" t="s">
        <v>173</v>
      </c>
      <c r="C699" s="66"/>
      <c r="D699" s="66"/>
      <c r="E699" s="66"/>
      <c r="F699" s="66"/>
      <c r="G699" s="66"/>
      <c r="H699" s="66"/>
    </row>
    <row r="700" spans="1:9" ht="41.25" x14ac:dyDescent="0.25">
      <c r="A700" s="87" t="s">
        <v>10</v>
      </c>
      <c r="B700" s="88"/>
      <c r="C700" s="31" t="s">
        <v>11</v>
      </c>
      <c r="D700" s="31" t="s">
        <v>12</v>
      </c>
      <c r="E700" s="27" t="s">
        <v>44</v>
      </c>
      <c r="F700" s="20" t="s">
        <v>107</v>
      </c>
      <c r="G700" s="27" t="s">
        <v>33</v>
      </c>
      <c r="H700" s="27" t="s">
        <v>34</v>
      </c>
    </row>
    <row r="701" spans="1:9" x14ac:dyDescent="0.25">
      <c r="A701" s="57" t="s">
        <v>102</v>
      </c>
      <c r="B701" s="58"/>
      <c r="C701" s="37"/>
      <c r="D701" s="38"/>
      <c r="E701" s="32"/>
      <c r="F701" s="33"/>
      <c r="G701" s="33"/>
      <c r="H701" s="33"/>
    </row>
    <row r="702" spans="1:9" x14ac:dyDescent="0.25">
      <c r="A702" s="57" t="s">
        <v>174</v>
      </c>
      <c r="B702" s="59"/>
      <c r="C702" s="15" t="s">
        <v>21</v>
      </c>
      <c r="D702" s="16">
        <v>1</v>
      </c>
      <c r="E702" s="15" t="s">
        <v>22</v>
      </c>
      <c r="F702" s="15" t="s">
        <v>22</v>
      </c>
      <c r="G702" s="3">
        <f>88.6-9.79</f>
        <v>78.81</v>
      </c>
      <c r="H702" s="3">
        <f>G702</f>
        <v>78.81</v>
      </c>
      <c r="I702" s="17">
        <f>H711-I711</f>
        <v>-2.3596918723569615E-3</v>
      </c>
    </row>
    <row r="703" spans="1:9" x14ac:dyDescent="0.25">
      <c r="A703" s="72" t="s">
        <v>23</v>
      </c>
      <c r="B703" s="73"/>
      <c r="C703" s="35"/>
      <c r="D703" s="36"/>
      <c r="E703" s="34" t="s">
        <v>23</v>
      </c>
      <c r="F703" s="35"/>
      <c r="G703" s="36"/>
      <c r="H703" s="18">
        <f>SUM(H702)</f>
        <v>78.81</v>
      </c>
    </row>
    <row r="704" spans="1:9" x14ac:dyDescent="0.25">
      <c r="A704" s="57" t="s">
        <v>24</v>
      </c>
      <c r="B704" s="58"/>
      <c r="C704" s="37"/>
      <c r="D704" s="38"/>
      <c r="E704" s="32"/>
      <c r="F704" s="33"/>
      <c r="G704" s="33"/>
      <c r="H704" s="33"/>
    </row>
    <row r="705" spans="1:9" x14ac:dyDescent="0.25">
      <c r="A705" s="57" t="s">
        <v>25</v>
      </c>
      <c r="B705" s="59"/>
      <c r="C705" s="19" t="s">
        <v>2</v>
      </c>
      <c r="D705" s="21">
        <v>1</v>
      </c>
      <c r="E705" s="20"/>
      <c r="F705" s="21">
        <v>88264</v>
      </c>
      <c r="G705" s="18">
        <v>19.25</v>
      </c>
      <c r="H705" s="18">
        <f>G705*D705</f>
        <v>19.25</v>
      </c>
    </row>
    <row r="706" spans="1:9" x14ac:dyDescent="0.25">
      <c r="A706" s="57" t="s">
        <v>27</v>
      </c>
      <c r="B706" s="59"/>
      <c r="C706" s="19" t="s">
        <v>2</v>
      </c>
      <c r="D706" s="21">
        <v>1</v>
      </c>
      <c r="E706" s="20"/>
      <c r="F706" s="21">
        <v>88247</v>
      </c>
      <c r="G706" s="18">
        <v>14.53</v>
      </c>
      <c r="H706" s="18">
        <f>G706*D706</f>
        <v>14.53</v>
      </c>
    </row>
    <row r="707" spans="1:9" x14ac:dyDescent="0.25">
      <c r="A707" s="72" t="s">
        <v>23</v>
      </c>
      <c r="B707" s="73"/>
      <c r="C707" s="35"/>
      <c r="D707" s="36"/>
      <c r="E707" s="72" t="s">
        <v>23</v>
      </c>
      <c r="F707" s="73"/>
      <c r="G707" s="74"/>
      <c r="H707" s="18">
        <f>SUM(H705:H706)</f>
        <v>33.78</v>
      </c>
    </row>
    <row r="708" spans="1:9" x14ac:dyDescent="0.25">
      <c r="A708" s="57" t="s">
        <v>28</v>
      </c>
      <c r="B708" s="58"/>
      <c r="C708" s="37"/>
      <c r="D708" s="38"/>
      <c r="E708" s="60"/>
      <c r="F708" s="61"/>
      <c r="G708" s="61"/>
      <c r="H708" s="61"/>
    </row>
    <row r="709" spans="1:9" x14ac:dyDescent="0.25">
      <c r="A709" s="60"/>
      <c r="B709" s="62"/>
      <c r="C709" s="22"/>
      <c r="D709" s="22"/>
      <c r="E709" s="22"/>
      <c r="F709" s="22"/>
      <c r="G709" s="22"/>
      <c r="H709" s="22"/>
    </row>
    <row r="710" spans="1:9" x14ac:dyDescent="0.25">
      <c r="A710" s="72" t="s">
        <v>23</v>
      </c>
      <c r="B710" s="73"/>
      <c r="C710" s="35"/>
      <c r="D710" s="36"/>
      <c r="E710" s="72" t="s">
        <v>23</v>
      </c>
      <c r="F710" s="73"/>
      <c r="G710" s="74"/>
      <c r="H710" s="18">
        <v>0</v>
      </c>
    </row>
    <row r="711" spans="1:9" x14ac:dyDescent="0.25">
      <c r="A711" s="57" t="s">
        <v>29</v>
      </c>
      <c r="B711" s="58"/>
      <c r="C711" s="37"/>
      <c r="D711" s="38"/>
      <c r="E711" s="57" t="s">
        <v>29</v>
      </c>
      <c r="F711" s="58"/>
      <c r="G711" s="59"/>
      <c r="H711" s="23">
        <f>SUM(H707,H703)</f>
        <v>112.59</v>
      </c>
      <c r="I711" s="1">
        <f>'[1]PLAN ELETRICA'!E294/J4</f>
        <v>112.59235969187236</v>
      </c>
    </row>
    <row r="712" spans="1:9" x14ac:dyDescent="0.25">
      <c r="A712" s="20" t="s">
        <v>175</v>
      </c>
      <c r="B712" s="65" t="s">
        <v>176</v>
      </c>
      <c r="C712" s="66"/>
      <c r="D712" s="66"/>
      <c r="E712" s="66"/>
      <c r="F712" s="66"/>
      <c r="G712" s="66"/>
      <c r="H712" s="66"/>
    </row>
    <row r="713" spans="1:9" ht="41.25" x14ac:dyDescent="0.25">
      <c r="A713" s="63" t="s">
        <v>10</v>
      </c>
      <c r="B713" s="64"/>
      <c r="C713" s="31" t="s">
        <v>11</v>
      </c>
      <c r="D713" s="31" t="s">
        <v>12</v>
      </c>
      <c r="E713" s="27" t="s">
        <v>44</v>
      </c>
      <c r="F713" s="20" t="s">
        <v>107</v>
      </c>
      <c r="G713" s="27" t="s">
        <v>33</v>
      </c>
      <c r="H713" s="27" t="s">
        <v>34</v>
      </c>
    </row>
    <row r="714" spans="1:9" x14ac:dyDescent="0.25">
      <c r="A714" s="57" t="s">
        <v>102</v>
      </c>
      <c r="B714" s="58"/>
      <c r="C714" s="37"/>
      <c r="D714" s="38"/>
      <c r="E714" s="32"/>
      <c r="F714" s="33"/>
      <c r="G714" s="33"/>
      <c r="H714" s="33"/>
    </row>
    <row r="715" spans="1:9" x14ac:dyDescent="0.25">
      <c r="A715" s="57" t="s">
        <v>177</v>
      </c>
      <c r="B715" s="59"/>
      <c r="C715" s="15" t="s">
        <v>21</v>
      </c>
      <c r="D715" s="16">
        <v>1</v>
      </c>
      <c r="E715" s="15" t="s">
        <v>22</v>
      </c>
      <c r="F715" s="15" t="s">
        <v>22</v>
      </c>
      <c r="G715" s="3">
        <f>257.16-27.04</f>
        <v>230.12000000000003</v>
      </c>
      <c r="H715" s="3">
        <f>G715</f>
        <v>230.12000000000003</v>
      </c>
      <c r="I715" s="17">
        <f>H724-I724</f>
        <v>2.8140229524069582E-3</v>
      </c>
    </row>
    <row r="716" spans="1:9" x14ac:dyDescent="0.25">
      <c r="A716" s="72" t="s">
        <v>23</v>
      </c>
      <c r="B716" s="73"/>
      <c r="C716" s="35"/>
      <c r="D716" s="36"/>
      <c r="E716" s="34" t="s">
        <v>23</v>
      </c>
      <c r="F716" s="35"/>
      <c r="G716" s="36"/>
      <c r="H716" s="18">
        <f>H715</f>
        <v>230.12000000000003</v>
      </c>
    </row>
    <row r="717" spans="1:9" x14ac:dyDescent="0.25">
      <c r="A717" s="57" t="s">
        <v>24</v>
      </c>
      <c r="B717" s="58"/>
      <c r="C717" s="37"/>
      <c r="D717" s="38"/>
      <c r="E717" s="32"/>
      <c r="F717" s="33"/>
      <c r="G717" s="33"/>
      <c r="H717" s="33"/>
    </row>
    <row r="718" spans="1:9" x14ac:dyDescent="0.25">
      <c r="A718" s="57" t="s">
        <v>25</v>
      </c>
      <c r="B718" s="59"/>
      <c r="C718" s="19" t="s">
        <v>2</v>
      </c>
      <c r="D718" s="21">
        <v>1</v>
      </c>
      <c r="E718" s="20"/>
      <c r="F718" s="21">
        <v>88264</v>
      </c>
      <c r="G718" s="18">
        <v>19.25</v>
      </c>
      <c r="H718" s="18">
        <f>G718*D718</f>
        <v>19.25</v>
      </c>
    </row>
    <row r="719" spans="1:9" x14ac:dyDescent="0.25">
      <c r="A719" s="57" t="s">
        <v>27</v>
      </c>
      <c r="B719" s="59"/>
      <c r="C719" s="19" t="s">
        <v>2</v>
      </c>
      <c r="D719" s="21">
        <v>1</v>
      </c>
      <c r="E719" s="20"/>
      <c r="F719" s="21">
        <v>88247</v>
      </c>
      <c r="G719" s="18">
        <v>14.53</v>
      </c>
      <c r="H719" s="18">
        <f>G719*D719</f>
        <v>14.53</v>
      </c>
    </row>
    <row r="720" spans="1:9" x14ac:dyDescent="0.25">
      <c r="A720" s="72" t="s">
        <v>23</v>
      </c>
      <c r="B720" s="73"/>
      <c r="C720" s="35"/>
      <c r="D720" s="36"/>
      <c r="E720" s="72" t="s">
        <v>23</v>
      </c>
      <c r="F720" s="73"/>
      <c r="G720" s="74"/>
      <c r="H720" s="18">
        <f>SUM(H718:H719)</f>
        <v>33.78</v>
      </c>
    </row>
    <row r="721" spans="1:9" x14ac:dyDescent="0.25">
      <c r="A721" s="57" t="s">
        <v>28</v>
      </c>
      <c r="B721" s="58"/>
      <c r="C721" s="37"/>
      <c r="D721" s="38"/>
      <c r="E721" s="60"/>
      <c r="F721" s="61"/>
      <c r="G721" s="61"/>
      <c r="H721" s="61"/>
    </row>
    <row r="722" spans="1:9" x14ac:dyDescent="0.25">
      <c r="A722" s="60"/>
      <c r="B722" s="62"/>
      <c r="C722" s="22"/>
      <c r="D722" s="22"/>
      <c r="E722" s="22"/>
      <c r="F722" s="22"/>
      <c r="G722" s="22"/>
      <c r="H722" s="22"/>
    </row>
    <row r="723" spans="1:9" x14ac:dyDescent="0.25">
      <c r="A723" s="72" t="s">
        <v>23</v>
      </c>
      <c r="B723" s="73"/>
      <c r="C723" s="35"/>
      <c r="D723" s="36"/>
      <c r="E723" s="72" t="s">
        <v>23</v>
      </c>
      <c r="F723" s="73"/>
      <c r="G723" s="74"/>
      <c r="H723" s="18">
        <v>0</v>
      </c>
    </row>
    <row r="724" spans="1:9" x14ac:dyDescent="0.25">
      <c r="E724" s="57" t="s">
        <v>29</v>
      </c>
      <c r="F724" s="58"/>
      <c r="G724" s="59"/>
      <c r="H724" s="23">
        <f>SUM(H720,H716)</f>
        <v>263.90000000000003</v>
      </c>
      <c r="I724" s="1">
        <f>'[1]PLAN ELETRICA'!E295/J4</f>
        <v>263.89718597704763</v>
      </c>
    </row>
    <row r="725" spans="1:9" x14ac:dyDescent="0.25">
      <c r="A725" s="92" t="s">
        <v>0</v>
      </c>
      <c r="B725" s="93"/>
      <c r="C725" s="93"/>
      <c r="D725" s="93"/>
      <c r="E725" s="93"/>
      <c r="F725" s="93"/>
      <c r="G725" s="93"/>
      <c r="H725" s="94"/>
    </row>
    <row r="726" spans="1:9" x14ac:dyDescent="0.25">
      <c r="A726" s="4" t="s">
        <v>3</v>
      </c>
      <c r="B726" s="65" t="s">
        <v>4</v>
      </c>
      <c r="C726" s="66"/>
      <c r="D726" s="66"/>
      <c r="E726" s="66"/>
      <c r="F726" s="66"/>
      <c r="G726" s="66"/>
      <c r="H726" s="67"/>
    </row>
    <row r="727" spans="1:9" ht="31.5" customHeight="1" x14ac:dyDescent="0.25">
      <c r="A727" s="27" t="s">
        <v>178</v>
      </c>
      <c r="B727" s="65" t="s">
        <v>179</v>
      </c>
      <c r="C727" s="66"/>
      <c r="D727" s="66"/>
      <c r="E727" s="66"/>
      <c r="F727" s="66"/>
      <c r="G727" s="66"/>
      <c r="H727" s="66"/>
    </row>
    <row r="728" spans="1:9" ht="41.25" x14ac:dyDescent="0.25">
      <c r="A728" s="63" t="s">
        <v>10</v>
      </c>
      <c r="B728" s="64"/>
      <c r="C728" s="31" t="s">
        <v>11</v>
      </c>
      <c r="D728" s="31" t="s">
        <v>12</v>
      </c>
      <c r="E728" s="27" t="s">
        <v>44</v>
      </c>
      <c r="F728" s="20" t="s">
        <v>107</v>
      </c>
      <c r="G728" s="27" t="s">
        <v>33</v>
      </c>
      <c r="H728" s="27" t="s">
        <v>34</v>
      </c>
    </row>
    <row r="729" spans="1:9" x14ac:dyDescent="0.25">
      <c r="A729" s="57" t="s">
        <v>102</v>
      </c>
      <c r="B729" s="58"/>
      <c r="C729" s="37"/>
      <c r="D729" s="38"/>
      <c r="E729" s="32"/>
      <c r="F729" s="33"/>
      <c r="G729" s="33"/>
      <c r="H729" s="33"/>
    </row>
    <row r="730" spans="1:9" x14ac:dyDescent="0.25">
      <c r="A730" s="57" t="s">
        <v>180</v>
      </c>
      <c r="B730" s="59"/>
      <c r="C730" s="15" t="s">
        <v>21</v>
      </c>
      <c r="D730" s="16">
        <v>1</v>
      </c>
      <c r="E730" s="15" t="s">
        <v>22</v>
      </c>
      <c r="F730" s="15" t="s">
        <v>22</v>
      </c>
      <c r="G730" s="3">
        <v>1.5</v>
      </c>
      <c r="H730" s="3">
        <f>G730</f>
        <v>1.5</v>
      </c>
      <c r="I730" s="17">
        <f>H739-I739</f>
        <v>-3.3079704448981673E-3</v>
      </c>
    </row>
    <row r="731" spans="1:9" x14ac:dyDescent="0.25">
      <c r="A731" s="72" t="s">
        <v>23</v>
      </c>
      <c r="B731" s="73"/>
      <c r="C731" s="35"/>
      <c r="D731" s="36"/>
      <c r="E731" s="34" t="s">
        <v>23</v>
      </c>
      <c r="F731" s="35"/>
      <c r="G731" s="36"/>
      <c r="H731" s="18">
        <f>H730</f>
        <v>1.5</v>
      </c>
    </row>
    <row r="732" spans="1:9" x14ac:dyDescent="0.25">
      <c r="A732" s="57" t="s">
        <v>24</v>
      </c>
      <c r="B732" s="58"/>
      <c r="C732" s="37"/>
      <c r="D732" s="38"/>
      <c r="E732" s="32"/>
      <c r="F732" s="33"/>
      <c r="G732" s="33"/>
      <c r="H732" s="33"/>
    </row>
    <row r="733" spans="1:9" x14ac:dyDescent="0.25">
      <c r="A733" s="57" t="s">
        <v>25</v>
      </c>
      <c r="B733" s="59"/>
      <c r="C733" s="19" t="s">
        <v>2</v>
      </c>
      <c r="D733" s="29">
        <v>0.1</v>
      </c>
      <c r="E733" s="20"/>
      <c r="F733" s="21">
        <v>88264</v>
      </c>
      <c r="G733" s="18">
        <v>19.25</v>
      </c>
      <c r="H733" s="18">
        <f>G733*D733</f>
        <v>1.925</v>
      </c>
    </row>
    <row r="734" spans="1:9" x14ac:dyDescent="0.25">
      <c r="A734" s="57" t="s">
        <v>27</v>
      </c>
      <c r="B734" s="59"/>
      <c r="C734" s="19" t="s">
        <v>2</v>
      </c>
      <c r="D734" s="29">
        <v>0.1</v>
      </c>
      <c r="E734" s="20"/>
      <c r="F734" s="21">
        <v>88247</v>
      </c>
      <c r="G734" s="18">
        <v>14.53</v>
      </c>
      <c r="H734" s="18">
        <f>G734*D734</f>
        <v>1.4530000000000001</v>
      </c>
    </row>
    <row r="735" spans="1:9" x14ac:dyDescent="0.25">
      <c r="A735" s="72" t="s">
        <v>23</v>
      </c>
      <c r="B735" s="73"/>
      <c r="C735" s="73"/>
      <c r="D735" s="74"/>
      <c r="E735" s="72" t="s">
        <v>23</v>
      </c>
      <c r="F735" s="73"/>
      <c r="G735" s="74"/>
      <c r="H735" s="18">
        <f>SUM(H733:H734)</f>
        <v>3.3780000000000001</v>
      </c>
    </row>
    <row r="736" spans="1:9" x14ac:dyDescent="0.25">
      <c r="A736" s="57" t="s">
        <v>28</v>
      </c>
      <c r="B736" s="58"/>
      <c r="C736" s="58"/>
      <c r="D736" s="59"/>
      <c r="E736" s="60"/>
      <c r="F736" s="61"/>
      <c r="G736" s="61"/>
      <c r="H736" s="61"/>
    </row>
    <row r="737" spans="1:9" x14ac:dyDescent="0.25">
      <c r="A737" s="60"/>
      <c r="B737" s="61"/>
      <c r="C737" s="61"/>
      <c r="D737" s="62"/>
      <c r="E737" s="22"/>
      <c r="F737" s="22"/>
      <c r="G737" s="22"/>
      <c r="H737" s="22"/>
    </row>
    <row r="738" spans="1:9" x14ac:dyDescent="0.25">
      <c r="A738" s="72" t="s">
        <v>23</v>
      </c>
      <c r="B738" s="73"/>
      <c r="C738" s="73"/>
      <c r="D738" s="74"/>
      <c r="E738" s="72" t="s">
        <v>23</v>
      </c>
      <c r="F738" s="73"/>
      <c r="G738" s="74"/>
      <c r="H738" s="18">
        <v>0</v>
      </c>
    </row>
    <row r="739" spans="1:9" x14ac:dyDescent="0.25">
      <c r="A739" s="57" t="s">
        <v>29</v>
      </c>
      <c r="B739" s="58"/>
      <c r="C739" s="58"/>
      <c r="D739" s="59"/>
      <c r="E739" s="57" t="s">
        <v>29</v>
      </c>
      <c r="F739" s="58"/>
      <c r="G739" s="59"/>
      <c r="H739" s="23">
        <f>SUM(H735,H731)</f>
        <v>4.8780000000000001</v>
      </c>
      <c r="I739" s="1">
        <f>'[1]PLAN ELETRICA'!E302/J4</f>
        <v>4.8813079704448983</v>
      </c>
    </row>
    <row r="740" spans="1:9" x14ac:dyDescent="0.25">
      <c r="A740" s="27" t="s">
        <v>181</v>
      </c>
      <c r="B740" s="65" t="s">
        <v>182</v>
      </c>
      <c r="C740" s="66"/>
      <c r="D740" s="66"/>
      <c r="E740" s="66"/>
      <c r="F740" s="66"/>
      <c r="G740" s="66"/>
      <c r="H740" s="66"/>
    </row>
    <row r="741" spans="1:9" ht="41.25" x14ac:dyDescent="0.25">
      <c r="A741" s="63" t="s">
        <v>10</v>
      </c>
      <c r="B741" s="64"/>
      <c r="C741" s="31" t="s">
        <v>11</v>
      </c>
      <c r="D741" s="31" t="s">
        <v>12</v>
      </c>
      <c r="E741" s="27" t="s">
        <v>44</v>
      </c>
      <c r="F741" s="20" t="s">
        <v>107</v>
      </c>
      <c r="G741" s="27" t="s">
        <v>33</v>
      </c>
      <c r="H741" s="27" t="s">
        <v>34</v>
      </c>
    </row>
    <row r="742" spans="1:9" x14ac:dyDescent="0.25">
      <c r="A742" s="57" t="s">
        <v>102</v>
      </c>
      <c r="B742" s="58"/>
      <c r="C742" s="37"/>
      <c r="D742" s="38"/>
      <c r="E742" s="32"/>
      <c r="F742" s="33"/>
      <c r="G742" s="33"/>
      <c r="H742" s="33"/>
    </row>
    <row r="743" spans="1:9" x14ac:dyDescent="0.25">
      <c r="A743" s="57" t="s">
        <v>183</v>
      </c>
      <c r="B743" s="59"/>
      <c r="C743" s="15" t="s">
        <v>21</v>
      </c>
      <c r="D743" s="16">
        <v>1</v>
      </c>
      <c r="E743" s="15" t="s">
        <v>22</v>
      </c>
      <c r="F743" s="15" t="s">
        <v>22</v>
      </c>
      <c r="G743" s="3">
        <f>9.61-1.05</f>
        <v>8.5599999999999987</v>
      </c>
      <c r="H743" s="3">
        <f>G743</f>
        <v>8.5599999999999987</v>
      </c>
      <c r="I743" s="17">
        <f>H752-I752</f>
        <v>-1.9465492847050569E-3</v>
      </c>
    </row>
    <row r="744" spans="1:9" x14ac:dyDescent="0.25">
      <c r="A744" s="72" t="s">
        <v>23</v>
      </c>
      <c r="B744" s="73"/>
      <c r="C744" s="35"/>
      <c r="D744" s="36"/>
      <c r="E744" s="34" t="s">
        <v>23</v>
      </c>
      <c r="F744" s="35"/>
      <c r="G744" s="36"/>
      <c r="H744" s="18">
        <f>SUM(H743)</f>
        <v>8.5599999999999987</v>
      </c>
    </row>
    <row r="745" spans="1:9" x14ac:dyDescent="0.25">
      <c r="A745" s="57" t="s">
        <v>24</v>
      </c>
      <c r="B745" s="58"/>
      <c r="C745" s="37"/>
      <c r="D745" s="38"/>
      <c r="E745" s="32"/>
      <c r="F745" s="33"/>
      <c r="G745" s="33"/>
      <c r="H745" s="33"/>
    </row>
    <row r="746" spans="1:9" x14ac:dyDescent="0.25">
      <c r="A746" s="57" t="s">
        <v>25</v>
      </c>
      <c r="B746" s="59"/>
      <c r="C746" s="19" t="s">
        <v>2</v>
      </c>
      <c r="D746" s="29">
        <v>0.1</v>
      </c>
      <c r="E746" s="20"/>
      <c r="F746" s="21">
        <v>88264</v>
      </c>
      <c r="G746" s="18">
        <v>19.25</v>
      </c>
      <c r="H746" s="18">
        <f>G746*D746</f>
        <v>1.925</v>
      </c>
    </row>
    <row r="747" spans="1:9" x14ac:dyDescent="0.25">
      <c r="A747" s="57" t="s">
        <v>27</v>
      </c>
      <c r="B747" s="59"/>
      <c r="C747" s="19" t="s">
        <v>2</v>
      </c>
      <c r="D747" s="29">
        <v>0.1</v>
      </c>
      <c r="E747" s="20"/>
      <c r="F747" s="21">
        <v>88247</v>
      </c>
      <c r="G747" s="18">
        <v>14.53</v>
      </c>
      <c r="H747" s="18">
        <f>G747*D747</f>
        <v>1.4530000000000001</v>
      </c>
    </row>
    <row r="748" spans="1:9" x14ac:dyDescent="0.25">
      <c r="A748" s="72" t="s">
        <v>23</v>
      </c>
      <c r="B748" s="73"/>
      <c r="C748" s="35"/>
      <c r="D748" s="36"/>
      <c r="E748" s="72" t="s">
        <v>23</v>
      </c>
      <c r="F748" s="73"/>
      <c r="G748" s="74"/>
      <c r="H748" s="18">
        <f>SUM(H746:H747)</f>
        <v>3.3780000000000001</v>
      </c>
    </row>
    <row r="749" spans="1:9" x14ac:dyDescent="0.25">
      <c r="A749" s="57" t="s">
        <v>28</v>
      </c>
      <c r="B749" s="58"/>
      <c r="C749" s="37"/>
      <c r="D749" s="38"/>
      <c r="E749" s="60"/>
      <c r="F749" s="61"/>
      <c r="G749" s="61"/>
      <c r="H749" s="61"/>
    </row>
    <row r="750" spans="1:9" x14ac:dyDescent="0.25">
      <c r="A750" s="60"/>
      <c r="B750" s="62"/>
      <c r="C750" s="22"/>
      <c r="D750" s="22"/>
      <c r="E750" s="22"/>
      <c r="F750" s="22"/>
      <c r="G750" s="22"/>
      <c r="H750" s="22"/>
    </row>
    <row r="751" spans="1:9" x14ac:dyDescent="0.25">
      <c r="A751" s="72" t="s">
        <v>23</v>
      </c>
      <c r="B751" s="73"/>
      <c r="C751" s="35"/>
      <c r="D751" s="36"/>
      <c r="E751" s="72" t="s">
        <v>23</v>
      </c>
      <c r="F751" s="73"/>
      <c r="G751" s="74"/>
      <c r="H751" s="18">
        <v>0</v>
      </c>
    </row>
    <row r="752" spans="1:9" x14ac:dyDescent="0.25">
      <c r="A752" s="57" t="s">
        <v>29</v>
      </c>
      <c r="B752" s="58"/>
      <c r="C752" s="37"/>
      <c r="D752" s="38"/>
      <c r="E752" s="57" t="s">
        <v>29</v>
      </c>
      <c r="F752" s="58"/>
      <c r="G752" s="59"/>
      <c r="H752" s="23">
        <f>SUM(H748,H744)</f>
        <v>11.937999999999999</v>
      </c>
      <c r="I752" s="1">
        <f>'[1]PLAN ELETRICA'!E305/J4</f>
        <v>11.939946549284704</v>
      </c>
    </row>
    <row r="753" spans="1:9" ht="36.75" customHeight="1" x14ac:dyDescent="0.25">
      <c r="A753" s="41" t="s">
        <v>184</v>
      </c>
      <c r="B753" s="65" t="s">
        <v>185</v>
      </c>
      <c r="C753" s="66"/>
      <c r="D753" s="66"/>
      <c r="E753" s="66"/>
      <c r="F753" s="66"/>
      <c r="G753" s="66"/>
      <c r="H753" s="66"/>
    </row>
    <row r="754" spans="1:9" ht="41.25" x14ac:dyDescent="0.25">
      <c r="A754" s="63" t="s">
        <v>10</v>
      </c>
      <c r="B754" s="64"/>
      <c r="C754" s="31" t="s">
        <v>11</v>
      </c>
      <c r="D754" s="31" t="s">
        <v>12</v>
      </c>
      <c r="E754" s="27" t="s">
        <v>44</v>
      </c>
      <c r="F754" s="20" t="s">
        <v>107</v>
      </c>
      <c r="G754" s="27" t="s">
        <v>33</v>
      </c>
      <c r="H754" s="27" t="s">
        <v>34</v>
      </c>
    </row>
    <row r="755" spans="1:9" x14ac:dyDescent="0.25">
      <c r="A755" s="57" t="s">
        <v>102</v>
      </c>
      <c r="B755" s="58"/>
      <c r="C755" s="37"/>
      <c r="D755" s="38"/>
      <c r="E755" s="32"/>
      <c r="F755" s="33"/>
      <c r="G755" s="33"/>
      <c r="H755" s="33"/>
    </row>
    <row r="756" spans="1:9" x14ac:dyDescent="0.25">
      <c r="A756" s="57" t="s">
        <v>186</v>
      </c>
      <c r="B756" s="59"/>
      <c r="C756" s="15" t="s">
        <v>21</v>
      </c>
      <c r="D756" s="16">
        <v>1</v>
      </c>
      <c r="E756" s="15" t="s">
        <v>22</v>
      </c>
      <c r="F756" s="15" t="s">
        <v>22</v>
      </c>
      <c r="G756" s="3">
        <v>17</v>
      </c>
      <c r="H756" s="3">
        <f>G756</f>
        <v>17</v>
      </c>
      <c r="I756" s="17">
        <f>H765-I765</f>
        <v>-3.4238956138992194E-3</v>
      </c>
    </row>
    <row r="757" spans="1:9" x14ac:dyDescent="0.25">
      <c r="A757" s="72" t="s">
        <v>23</v>
      </c>
      <c r="B757" s="73"/>
      <c r="C757" s="35"/>
      <c r="D757" s="36"/>
      <c r="E757" s="34" t="s">
        <v>23</v>
      </c>
      <c r="F757" s="35"/>
      <c r="G757" s="36"/>
      <c r="H757" s="18">
        <f>SUM(H756)</f>
        <v>17</v>
      </c>
    </row>
    <row r="758" spans="1:9" x14ac:dyDescent="0.25">
      <c r="A758" s="57" t="s">
        <v>24</v>
      </c>
      <c r="B758" s="58"/>
      <c r="C758" s="37"/>
      <c r="D758" s="38"/>
      <c r="E758" s="32"/>
      <c r="F758" s="33"/>
      <c r="G758" s="33"/>
      <c r="H758" s="33"/>
    </row>
    <row r="759" spans="1:9" x14ac:dyDescent="0.25">
      <c r="A759" s="57" t="s">
        <v>25</v>
      </c>
      <c r="B759" s="59"/>
      <c r="C759" s="19" t="s">
        <v>2</v>
      </c>
      <c r="D759" s="18">
        <v>7.0000000000000007E-2</v>
      </c>
      <c r="E759" s="20"/>
      <c r="F759" s="21">
        <v>88264</v>
      </c>
      <c r="G759" s="18">
        <v>19.25</v>
      </c>
      <c r="H759" s="18">
        <f>G759*D759</f>
        <v>1.3475000000000001</v>
      </c>
    </row>
    <row r="760" spans="1:9" x14ac:dyDescent="0.25">
      <c r="A760" s="57" t="s">
        <v>27</v>
      </c>
      <c r="B760" s="59"/>
      <c r="C760" s="19" t="s">
        <v>2</v>
      </c>
      <c r="D760" s="18">
        <v>7.0000000000000007E-2</v>
      </c>
      <c r="E760" s="20"/>
      <c r="F760" s="21">
        <v>88247</v>
      </c>
      <c r="G760" s="18">
        <v>14.53</v>
      </c>
      <c r="H760" s="18">
        <f>G760*D760</f>
        <v>1.0171000000000001</v>
      </c>
    </row>
    <row r="761" spans="1:9" x14ac:dyDescent="0.25">
      <c r="A761" s="72" t="s">
        <v>23</v>
      </c>
      <c r="B761" s="73"/>
      <c r="C761" s="35"/>
      <c r="D761" s="36"/>
      <c r="E761" s="72" t="s">
        <v>23</v>
      </c>
      <c r="F761" s="73"/>
      <c r="G761" s="74"/>
      <c r="H761" s="18">
        <f>SUM(H759:H760)</f>
        <v>2.3646000000000003</v>
      </c>
    </row>
    <row r="762" spans="1:9" ht="12.75" customHeight="1" x14ac:dyDescent="0.25">
      <c r="A762" s="57" t="s">
        <v>28</v>
      </c>
      <c r="B762" s="58"/>
      <c r="C762" s="37"/>
      <c r="D762" s="38"/>
      <c r="E762" s="60"/>
      <c r="F762" s="61"/>
      <c r="G762" s="61"/>
      <c r="H762" s="61"/>
    </row>
    <row r="763" spans="1:9" x14ac:dyDescent="0.25">
      <c r="A763" s="60"/>
      <c r="B763" s="62"/>
      <c r="C763" s="22"/>
      <c r="D763" s="22"/>
      <c r="E763" s="22"/>
      <c r="F763" s="22"/>
      <c r="G763" s="22"/>
      <c r="H763" s="22"/>
    </row>
    <row r="764" spans="1:9" x14ac:dyDescent="0.25">
      <c r="A764" s="72" t="s">
        <v>23</v>
      </c>
      <c r="B764" s="73"/>
      <c r="C764" s="35"/>
      <c r="D764" s="36"/>
      <c r="E764" s="72" t="s">
        <v>23</v>
      </c>
      <c r="F764" s="73"/>
      <c r="G764" s="74"/>
      <c r="H764" s="18">
        <v>0</v>
      </c>
    </row>
    <row r="765" spans="1:9" x14ac:dyDescent="0.25">
      <c r="A765" s="57" t="s">
        <v>29</v>
      </c>
      <c r="B765" s="58"/>
      <c r="C765" s="37"/>
      <c r="D765" s="38"/>
      <c r="E765" s="57" t="s">
        <v>29</v>
      </c>
      <c r="F765" s="58"/>
      <c r="G765" s="59"/>
      <c r="H765" s="23">
        <f>SUM(H761,H757)</f>
        <v>19.364599999999999</v>
      </c>
      <c r="I765" s="1">
        <f>'[1]PLAN ELETRICA'!E309/J4</f>
        <v>19.368023895613899</v>
      </c>
    </row>
    <row r="767" spans="1:9" x14ac:dyDescent="0.25">
      <c r="A767" s="92" t="s">
        <v>0</v>
      </c>
      <c r="B767" s="93"/>
      <c r="C767" s="93"/>
      <c r="D767" s="93"/>
      <c r="E767" s="93"/>
      <c r="F767" s="93"/>
      <c r="G767" s="93"/>
      <c r="H767" s="94"/>
    </row>
    <row r="768" spans="1:9" ht="12.75" customHeight="1" x14ac:dyDescent="0.25">
      <c r="A768" s="4" t="s">
        <v>3</v>
      </c>
      <c r="B768" s="65" t="s">
        <v>4</v>
      </c>
      <c r="C768" s="66"/>
      <c r="D768" s="66"/>
      <c r="E768" s="66"/>
      <c r="F768" s="66"/>
      <c r="G768" s="66"/>
      <c r="H768" s="67"/>
    </row>
    <row r="769" spans="1:9" x14ac:dyDescent="0.25">
      <c r="A769" s="60"/>
      <c r="B769" s="61"/>
      <c r="C769" s="61"/>
      <c r="D769" s="62"/>
      <c r="E769" s="22"/>
      <c r="F769" s="22"/>
      <c r="G769" s="22"/>
      <c r="H769" s="22"/>
    </row>
    <row r="770" spans="1:9" x14ac:dyDescent="0.25">
      <c r="A770" s="72" t="s">
        <v>23</v>
      </c>
      <c r="B770" s="73"/>
      <c r="C770" s="73"/>
      <c r="D770" s="74"/>
      <c r="E770" s="34" t="s">
        <v>23</v>
      </c>
      <c r="F770" s="35"/>
      <c r="G770" s="36"/>
      <c r="H770" s="42">
        <v>0</v>
      </c>
    </row>
    <row r="772" spans="1:9" x14ac:dyDescent="0.25">
      <c r="A772" s="92" t="s">
        <v>0</v>
      </c>
      <c r="B772" s="93"/>
      <c r="C772" s="93"/>
      <c r="D772" s="93"/>
      <c r="E772" s="93"/>
      <c r="F772" s="93"/>
      <c r="G772" s="93"/>
      <c r="H772" s="94"/>
    </row>
    <row r="773" spans="1:9" x14ac:dyDescent="0.25">
      <c r="A773" s="4" t="s">
        <v>3</v>
      </c>
      <c r="B773" s="65" t="s">
        <v>4</v>
      </c>
      <c r="C773" s="66"/>
      <c r="D773" s="66"/>
      <c r="E773" s="66"/>
      <c r="F773" s="66"/>
      <c r="G773" s="66"/>
      <c r="H773" s="67"/>
    </row>
    <row r="774" spans="1:9" ht="25.5" customHeight="1" x14ac:dyDescent="0.25">
      <c r="A774" s="41" t="s">
        <v>187</v>
      </c>
      <c r="B774" s="65" t="s">
        <v>188</v>
      </c>
      <c r="C774" s="66"/>
      <c r="D774" s="66"/>
      <c r="E774" s="66"/>
      <c r="F774" s="66"/>
      <c r="G774" s="66"/>
      <c r="H774" s="66"/>
    </row>
    <row r="775" spans="1:9" ht="41.25" x14ac:dyDescent="0.25">
      <c r="A775" s="63" t="s">
        <v>10</v>
      </c>
      <c r="B775" s="64"/>
      <c r="C775" s="31" t="s">
        <v>11</v>
      </c>
      <c r="D775" s="31" t="s">
        <v>12</v>
      </c>
      <c r="E775" s="27" t="s">
        <v>44</v>
      </c>
      <c r="F775" s="20" t="s">
        <v>107</v>
      </c>
      <c r="G775" s="27" t="s">
        <v>33</v>
      </c>
      <c r="H775" s="27" t="s">
        <v>34</v>
      </c>
    </row>
    <row r="776" spans="1:9" x14ac:dyDescent="0.25">
      <c r="A776" s="57" t="s">
        <v>102</v>
      </c>
      <c r="B776" s="58"/>
      <c r="C776" s="37"/>
      <c r="D776" s="38"/>
      <c r="E776" s="32"/>
      <c r="F776" s="33"/>
      <c r="G776" s="33"/>
      <c r="H776" s="33"/>
    </row>
    <row r="777" spans="1:9" x14ac:dyDescent="0.25">
      <c r="A777" s="57" t="s">
        <v>189</v>
      </c>
      <c r="B777" s="59"/>
      <c r="C777" s="15" t="s">
        <v>21</v>
      </c>
      <c r="D777" s="16">
        <v>1</v>
      </c>
      <c r="E777" s="15" t="s">
        <v>22</v>
      </c>
      <c r="F777" s="15" t="s">
        <v>22</v>
      </c>
      <c r="G777" s="3">
        <f>15.36-1.62</f>
        <v>13.739999999999998</v>
      </c>
      <c r="H777" s="3">
        <f>G777</f>
        <v>13.739999999999998</v>
      </c>
      <c r="I777" s="17">
        <f>H786-I786</f>
        <v>-1.3581826756805526E-3</v>
      </c>
    </row>
    <row r="778" spans="1:9" x14ac:dyDescent="0.25">
      <c r="A778" s="72" t="s">
        <v>23</v>
      </c>
      <c r="B778" s="73"/>
      <c r="C778" s="35"/>
      <c r="D778" s="36"/>
      <c r="E778" s="34" t="s">
        <v>23</v>
      </c>
      <c r="F778" s="35"/>
      <c r="G778" s="36"/>
      <c r="H778" s="18">
        <f>SUM(H777)</f>
        <v>13.739999999999998</v>
      </c>
    </row>
    <row r="779" spans="1:9" x14ac:dyDescent="0.25">
      <c r="A779" s="57" t="s">
        <v>24</v>
      </c>
      <c r="B779" s="58"/>
      <c r="C779" s="37"/>
      <c r="D779" s="38"/>
      <c r="E779" s="32"/>
      <c r="F779" s="33"/>
      <c r="G779" s="33"/>
      <c r="H779" s="33"/>
    </row>
    <row r="780" spans="1:9" x14ac:dyDescent="0.25">
      <c r="A780" s="57" t="s">
        <v>25</v>
      </c>
      <c r="B780" s="59"/>
      <c r="C780" s="19" t="s">
        <v>2</v>
      </c>
      <c r="D780" s="18">
        <v>7.0000000000000007E-2</v>
      </c>
      <c r="E780" s="20"/>
      <c r="F780" s="21">
        <v>88264</v>
      </c>
      <c r="G780" s="18">
        <v>19.25</v>
      </c>
      <c r="H780" s="18">
        <f>G780*D780</f>
        <v>1.3475000000000001</v>
      </c>
    </row>
    <row r="781" spans="1:9" x14ac:dyDescent="0.25">
      <c r="A781" s="57" t="s">
        <v>27</v>
      </c>
      <c r="B781" s="59"/>
      <c r="C781" s="19" t="s">
        <v>2</v>
      </c>
      <c r="D781" s="18">
        <v>7.0000000000000007E-2</v>
      </c>
      <c r="E781" s="20"/>
      <c r="F781" s="21">
        <v>88247</v>
      </c>
      <c r="G781" s="18">
        <v>14.53</v>
      </c>
      <c r="H781" s="18">
        <f>G781*D781</f>
        <v>1.0171000000000001</v>
      </c>
    </row>
    <row r="782" spans="1:9" x14ac:dyDescent="0.25">
      <c r="A782" s="72" t="s">
        <v>23</v>
      </c>
      <c r="B782" s="73"/>
      <c r="C782" s="35"/>
      <c r="D782" s="36"/>
      <c r="E782" s="72" t="s">
        <v>23</v>
      </c>
      <c r="F782" s="73"/>
      <c r="G782" s="74"/>
      <c r="H782" s="18">
        <f>SUM(H780:H781)</f>
        <v>2.3646000000000003</v>
      </c>
    </row>
    <row r="783" spans="1:9" x14ac:dyDescent="0.25">
      <c r="A783" s="57" t="s">
        <v>28</v>
      </c>
      <c r="B783" s="58"/>
      <c r="C783" s="37"/>
      <c r="D783" s="38"/>
      <c r="E783" s="60"/>
      <c r="F783" s="61"/>
      <c r="G783" s="61"/>
      <c r="H783" s="61"/>
    </row>
    <row r="784" spans="1:9" x14ac:dyDescent="0.25">
      <c r="A784" s="60"/>
      <c r="B784" s="62"/>
      <c r="C784" s="22"/>
      <c r="D784" s="22"/>
      <c r="E784" s="22"/>
      <c r="F784" s="22"/>
      <c r="G784" s="22"/>
      <c r="H784" s="22"/>
    </row>
    <row r="785" spans="1:9" x14ac:dyDescent="0.25">
      <c r="A785" s="72" t="s">
        <v>23</v>
      </c>
      <c r="B785" s="73"/>
      <c r="C785" s="35"/>
      <c r="D785" s="36"/>
      <c r="E785" s="72" t="s">
        <v>23</v>
      </c>
      <c r="F785" s="73"/>
      <c r="G785" s="74"/>
      <c r="H785" s="18">
        <v>0</v>
      </c>
    </row>
    <row r="786" spans="1:9" x14ac:dyDescent="0.25">
      <c r="A786" s="57" t="s">
        <v>29</v>
      </c>
      <c r="B786" s="58"/>
      <c r="C786" s="37"/>
      <c r="D786" s="38"/>
      <c r="E786" s="57" t="s">
        <v>29</v>
      </c>
      <c r="F786" s="58"/>
      <c r="G786" s="59"/>
      <c r="H786" s="23">
        <f>SUM(H782,H778)</f>
        <v>16.104599999999998</v>
      </c>
      <c r="I786" s="1">
        <f>'[1]PLAN ELETRICA'!E310/J4</f>
        <v>16.105958182675678</v>
      </c>
    </row>
    <row r="787" spans="1:9" x14ac:dyDescent="0.25">
      <c r="A787" s="20" t="s">
        <v>190</v>
      </c>
      <c r="B787" s="65" t="s">
        <v>191</v>
      </c>
      <c r="C787" s="66"/>
      <c r="D787" s="66"/>
      <c r="E787" s="66"/>
      <c r="F787" s="66"/>
      <c r="G787" s="66"/>
      <c r="H787" s="66"/>
    </row>
    <row r="788" spans="1:9" ht="41.25" x14ac:dyDescent="0.25">
      <c r="A788" s="63" t="s">
        <v>10</v>
      </c>
      <c r="B788" s="64"/>
      <c r="C788" s="31" t="s">
        <v>11</v>
      </c>
      <c r="D788" s="31" t="s">
        <v>12</v>
      </c>
      <c r="E788" s="27" t="s">
        <v>44</v>
      </c>
      <c r="F788" s="20" t="s">
        <v>107</v>
      </c>
      <c r="G788" s="27" t="s">
        <v>33</v>
      </c>
      <c r="H788" s="27" t="s">
        <v>34</v>
      </c>
    </row>
    <row r="789" spans="1:9" x14ac:dyDescent="0.25">
      <c r="A789" s="57" t="s">
        <v>102</v>
      </c>
      <c r="B789" s="58"/>
      <c r="C789" s="37"/>
      <c r="D789" s="38"/>
      <c r="E789" s="32"/>
      <c r="F789" s="33"/>
      <c r="G789" s="33"/>
      <c r="H789" s="33"/>
    </row>
    <row r="790" spans="1:9" x14ac:dyDescent="0.25">
      <c r="A790" s="57" t="s">
        <v>192</v>
      </c>
      <c r="B790" s="59"/>
      <c r="C790" s="19" t="s">
        <v>21</v>
      </c>
      <c r="D790" s="21">
        <v>1</v>
      </c>
      <c r="E790" s="19" t="s">
        <v>22</v>
      </c>
      <c r="F790" s="19" t="s">
        <v>22</v>
      </c>
      <c r="G790" s="18">
        <f>17.84-1.87</f>
        <v>15.969999999999999</v>
      </c>
      <c r="H790" s="18">
        <f>G790</f>
        <v>15.969999999999999</v>
      </c>
      <c r="I790" s="17">
        <f>H799-I799</f>
        <v>4.1488130797020517E-3</v>
      </c>
    </row>
    <row r="791" spans="1:9" x14ac:dyDescent="0.25">
      <c r="A791" s="72" t="s">
        <v>23</v>
      </c>
      <c r="B791" s="73"/>
      <c r="C791" s="35"/>
      <c r="D791" s="36"/>
      <c r="E791" s="34" t="s">
        <v>23</v>
      </c>
      <c r="F791" s="35"/>
      <c r="G791" s="36"/>
      <c r="H791" s="18">
        <f>H790</f>
        <v>15.969999999999999</v>
      </c>
    </row>
    <row r="792" spans="1:9" x14ac:dyDescent="0.25">
      <c r="A792" s="57" t="s">
        <v>24</v>
      </c>
      <c r="B792" s="58"/>
      <c r="C792" s="37"/>
      <c r="D792" s="38"/>
      <c r="E792" s="32"/>
      <c r="F792" s="33"/>
      <c r="G792" s="33"/>
      <c r="H792" s="33"/>
    </row>
    <row r="793" spans="1:9" x14ac:dyDescent="0.25">
      <c r="A793" s="57" t="s">
        <v>25</v>
      </c>
      <c r="B793" s="59"/>
      <c r="C793" s="19" t="s">
        <v>2</v>
      </c>
      <c r="D793" s="18">
        <v>7.0000000000000007E-2</v>
      </c>
      <c r="E793" s="20"/>
      <c r="F793" s="21">
        <v>88264</v>
      </c>
      <c r="G793" s="18">
        <v>19.25</v>
      </c>
      <c r="H793" s="18">
        <f>G793*D793</f>
        <v>1.3475000000000001</v>
      </c>
    </row>
    <row r="794" spans="1:9" x14ac:dyDescent="0.25">
      <c r="A794" s="57" t="s">
        <v>27</v>
      </c>
      <c r="B794" s="59"/>
      <c r="C794" s="19" t="s">
        <v>2</v>
      </c>
      <c r="D794" s="18">
        <v>7.0000000000000007E-2</v>
      </c>
      <c r="E794" s="20"/>
      <c r="F794" s="21">
        <v>88247</v>
      </c>
      <c r="G794" s="18">
        <v>14.53</v>
      </c>
      <c r="H794" s="18">
        <f>G794*D794</f>
        <v>1.0171000000000001</v>
      </c>
    </row>
    <row r="795" spans="1:9" x14ac:dyDescent="0.25">
      <c r="A795" s="72" t="s">
        <v>23</v>
      </c>
      <c r="B795" s="73"/>
      <c r="C795" s="35"/>
      <c r="D795" s="36"/>
      <c r="E795" s="72" t="s">
        <v>23</v>
      </c>
      <c r="F795" s="73"/>
      <c r="G795" s="74"/>
      <c r="H795" s="18">
        <f>SUM(H793:H794)</f>
        <v>2.3646000000000003</v>
      </c>
    </row>
    <row r="796" spans="1:9" x14ac:dyDescent="0.25">
      <c r="A796" s="57" t="s">
        <v>28</v>
      </c>
      <c r="B796" s="58"/>
      <c r="C796" s="37"/>
      <c r="D796" s="38"/>
      <c r="E796" s="60"/>
      <c r="F796" s="61"/>
      <c r="G796" s="61"/>
      <c r="H796" s="61"/>
    </row>
    <row r="797" spans="1:9" x14ac:dyDescent="0.25">
      <c r="A797" s="60"/>
      <c r="B797" s="62"/>
      <c r="C797" s="22"/>
      <c r="D797" s="22"/>
      <c r="E797" s="22"/>
      <c r="F797" s="22"/>
      <c r="G797" s="22"/>
      <c r="H797" s="22"/>
    </row>
    <row r="798" spans="1:9" x14ac:dyDescent="0.25">
      <c r="A798" s="72" t="s">
        <v>23</v>
      </c>
      <c r="B798" s="73"/>
      <c r="C798" s="35"/>
      <c r="D798" s="36"/>
      <c r="E798" s="72" t="s">
        <v>23</v>
      </c>
      <c r="F798" s="73"/>
      <c r="G798" s="74"/>
      <c r="H798" s="18">
        <v>0</v>
      </c>
    </row>
    <row r="799" spans="1:9" x14ac:dyDescent="0.25">
      <c r="E799" s="57" t="s">
        <v>29</v>
      </c>
      <c r="F799" s="58"/>
      <c r="G799" s="59"/>
      <c r="H799" s="23">
        <f>SUM(H795,H791)</f>
        <v>18.334599999999998</v>
      </c>
      <c r="I799" s="1">
        <f>'[1]PLAN ELETRICA'!E311/J4</f>
        <v>18.330451186920296</v>
      </c>
    </row>
    <row r="800" spans="1:9" x14ac:dyDescent="0.25">
      <c r="A800" s="92" t="s">
        <v>0</v>
      </c>
      <c r="B800" s="93"/>
      <c r="C800" s="93"/>
      <c r="D800" s="93"/>
      <c r="E800" s="93"/>
      <c r="F800" s="93"/>
      <c r="G800" s="93"/>
      <c r="H800" s="94"/>
    </row>
    <row r="801" spans="1:9" x14ac:dyDescent="0.25">
      <c r="A801" s="4" t="s">
        <v>3</v>
      </c>
      <c r="B801" s="65" t="s">
        <v>4</v>
      </c>
      <c r="C801" s="66"/>
      <c r="D801" s="66"/>
      <c r="E801" s="66"/>
      <c r="F801" s="66"/>
      <c r="G801" s="66"/>
      <c r="H801" s="67"/>
    </row>
    <row r="802" spans="1:9" ht="28.5" customHeight="1" x14ac:dyDescent="0.25">
      <c r="A802" s="20" t="s">
        <v>193</v>
      </c>
      <c r="B802" s="65" t="s">
        <v>194</v>
      </c>
      <c r="C802" s="66"/>
      <c r="D802" s="66"/>
      <c r="E802" s="66"/>
      <c r="F802" s="66"/>
      <c r="G802" s="66"/>
      <c r="H802" s="66"/>
    </row>
    <row r="803" spans="1:9" ht="41.25" x14ac:dyDescent="0.25">
      <c r="A803" s="63" t="s">
        <v>10</v>
      </c>
      <c r="B803" s="64"/>
      <c r="C803" s="31" t="s">
        <v>11</v>
      </c>
      <c r="D803" s="31" t="s">
        <v>12</v>
      </c>
      <c r="E803" s="27" t="s">
        <v>44</v>
      </c>
      <c r="F803" s="20" t="s">
        <v>107</v>
      </c>
      <c r="G803" s="27" t="s">
        <v>33</v>
      </c>
      <c r="H803" s="27" t="s">
        <v>34</v>
      </c>
    </row>
    <row r="804" spans="1:9" x14ac:dyDescent="0.25">
      <c r="A804" s="57" t="s">
        <v>102</v>
      </c>
      <c r="B804" s="58"/>
      <c r="C804" s="37"/>
      <c r="D804" s="38"/>
      <c r="E804" s="32"/>
      <c r="F804" s="33"/>
      <c r="G804" s="33"/>
      <c r="H804" s="33"/>
    </row>
    <row r="805" spans="1:9" x14ac:dyDescent="0.25">
      <c r="A805" s="57" t="s">
        <v>195</v>
      </c>
      <c r="B805" s="59"/>
      <c r="C805" s="15" t="s">
        <v>21</v>
      </c>
      <c r="D805" s="16">
        <v>1</v>
      </c>
      <c r="E805" s="15" t="s">
        <v>22</v>
      </c>
      <c r="F805" s="15" t="s">
        <v>22</v>
      </c>
      <c r="G805" s="3">
        <f>7.45-0.87</f>
        <v>6.58</v>
      </c>
      <c r="H805" s="3">
        <f>G805</f>
        <v>6.58</v>
      </c>
      <c r="I805" s="17">
        <f>H814-I814</f>
        <v>-2.1117748781644963E-3</v>
      </c>
    </row>
    <row r="806" spans="1:9" x14ac:dyDescent="0.25">
      <c r="A806" s="72" t="s">
        <v>23</v>
      </c>
      <c r="B806" s="73"/>
      <c r="C806" s="35"/>
      <c r="D806" s="36"/>
      <c r="E806" s="34" t="s">
        <v>23</v>
      </c>
      <c r="F806" s="35"/>
      <c r="G806" s="36"/>
      <c r="H806" s="18">
        <f>SUM(H805)</f>
        <v>6.58</v>
      </c>
    </row>
    <row r="807" spans="1:9" x14ac:dyDescent="0.25">
      <c r="A807" s="57" t="s">
        <v>24</v>
      </c>
      <c r="B807" s="58"/>
      <c r="C807" s="37"/>
      <c r="D807" s="38"/>
      <c r="E807" s="32"/>
      <c r="F807" s="33"/>
      <c r="G807" s="33"/>
      <c r="H807" s="33"/>
    </row>
    <row r="808" spans="1:9" x14ac:dyDescent="0.25">
      <c r="A808" s="57" t="s">
        <v>25</v>
      </c>
      <c r="B808" s="59"/>
      <c r="C808" s="19" t="s">
        <v>2</v>
      </c>
      <c r="D808" s="18">
        <v>0.15</v>
      </c>
      <c r="E808" s="20"/>
      <c r="F808" s="21">
        <v>88264</v>
      </c>
      <c r="G808" s="18">
        <v>19.25</v>
      </c>
      <c r="H808" s="18">
        <f>G808*D808</f>
        <v>2.8874999999999997</v>
      </c>
    </row>
    <row r="809" spans="1:9" x14ac:dyDescent="0.25">
      <c r="A809" s="57" t="s">
        <v>27</v>
      </c>
      <c r="B809" s="59"/>
      <c r="C809" s="19" t="s">
        <v>2</v>
      </c>
      <c r="D809" s="18">
        <v>0.15</v>
      </c>
      <c r="E809" s="20"/>
      <c r="F809" s="21">
        <v>88247</v>
      </c>
      <c r="G809" s="18">
        <v>14.53</v>
      </c>
      <c r="H809" s="18">
        <f>G809*D809</f>
        <v>2.1795</v>
      </c>
    </row>
    <row r="810" spans="1:9" x14ac:dyDescent="0.25">
      <c r="A810" s="72" t="s">
        <v>23</v>
      </c>
      <c r="B810" s="73"/>
      <c r="C810" s="35"/>
      <c r="D810" s="36"/>
      <c r="E810" s="72" t="s">
        <v>23</v>
      </c>
      <c r="F810" s="73"/>
      <c r="G810" s="74"/>
      <c r="H810" s="18">
        <f>SUM(H808:H809)</f>
        <v>5.0670000000000002</v>
      </c>
    </row>
    <row r="811" spans="1:9" x14ac:dyDescent="0.25">
      <c r="A811" s="57" t="s">
        <v>28</v>
      </c>
      <c r="B811" s="58"/>
      <c r="C811" s="37"/>
      <c r="D811" s="38"/>
      <c r="E811" s="60"/>
      <c r="F811" s="61"/>
      <c r="G811" s="61"/>
      <c r="H811" s="61"/>
    </row>
    <row r="812" spans="1:9" x14ac:dyDescent="0.25">
      <c r="A812" s="60"/>
      <c r="B812" s="62"/>
      <c r="C812" s="22"/>
      <c r="D812" s="22"/>
      <c r="E812" s="22"/>
      <c r="F812" s="22"/>
      <c r="G812" s="22"/>
      <c r="H812" s="22"/>
    </row>
    <row r="813" spans="1:9" x14ac:dyDescent="0.25">
      <c r="A813" s="72" t="s">
        <v>23</v>
      </c>
      <c r="B813" s="73"/>
      <c r="C813" s="35"/>
      <c r="D813" s="36"/>
      <c r="E813" s="72" t="s">
        <v>23</v>
      </c>
      <c r="F813" s="73"/>
      <c r="G813" s="74"/>
      <c r="H813" s="18">
        <v>0</v>
      </c>
    </row>
    <row r="814" spans="1:9" x14ac:dyDescent="0.25">
      <c r="A814" s="57" t="s">
        <v>29</v>
      </c>
      <c r="B814" s="58"/>
      <c r="C814" s="37"/>
      <c r="D814" s="38"/>
      <c r="E814" s="57" t="s">
        <v>29</v>
      </c>
      <c r="F814" s="58"/>
      <c r="G814" s="59"/>
      <c r="H814" s="23">
        <f>SUM(H810,H806)</f>
        <v>11.647</v>
      </c>
      <c r="I814" s="1">
        <f>'[1]PLAN ELETRICA'!E316/J4</f>
        <v>11.649111774878165</v>
      </c>
    </row>
    <row r="815" spans="1:9" x14ac:dyDescent="0.25">
      <c r="A815" s="20" t="s">
        <v>196</v>
      </c>
      <c r="B815" s="65" t="s">
        <v>197</v>
      </c>
      <c r="C815" s="66"/>
      <c r="D815" s="66"/>
      <c r="E815" s="66"/>
      <c r="F815" s="66"/>
      <c r="G815" s="66"/>
      <c r="H815" s="66"/>
    </row>
    <row r="816" spans="1:9" ht="41.25" x14ac:dyDescent="0.25">
      <c r="A816" s="63" t="s">
        <v>10</v>
      </c>
      <c r="B816" s="64"/>
      <c r="C816" s="31" t="s">
        <v>11</v>
      </c>
      <c r="D816" s="31" t="s">
        <v>12</v>
      </c>
      <c r="E816" s="27" t="s">
        <v>44</v>
      </c>
      <c r="F816" s="20" t="s">
        <v>107</v>
      </c>
      <c r="G816" s="27" t="s">
        <v>33</v>
      </c>
      <c r="H816" s="27" t="s">
        <v>34</v>
      </c>
    </row>
    <row r="817" spans="1:9" x14ac:dyDescent="0.25">
      <c r="A817" s="57" t="s">
        <v>102</v>
      </c>
      <c r="B817" s="58"/>
      <c r="C817" s="37"/>
      <c r="D817" s="38"/>
      <c r="E817" s="32"/>
      <c r="F817" s="33"/>
      <c r="G817" s="33"/>
      <c r="H817" s="33"/>
    </row>
    <row r="818" spans="1:9" x14ac:dyDescent="0.25">
      <c r="A818" s="57" t="s">
        <v>198</v>
      </c>
      <c r="B818" s="59"/>
      <c r="C818" s="15" t="s">
        <v>21</v>
      </c>
      <c r="D818" s="16">
        <v>1</v>
      </c>
      <c r="E818" s="15" t="s">
        <v>22</v>
      </c>
      <c r="F818" s="15" t="s">
        <v>22</v>
      </c>
      <c r="G818" s="3">
        <f>59.32-6.11</f>
        <v>53.21</v>
      </c>
      <c r="H818" s="3">
        <f>G818</f>
        <v>53.21</v>
      </c>
      <c r="I818" s="17">
        <f>H827-I827</f>
        <v>1.9712309385297999E-3</v>
      </c>
    </row>
    <row r="819" spans="1:9" x14ac:dyDescent="0.25">
      <c r="A819" s="72" t="s">
        <v>23</v>
      </c>
      <c r="B819" s="73"/>
      <c r="C819" s="35"/>
      <c r="D819" s="36"/>
      <c r="E819" s="34" t="s">
        <v>23</v>
      </c>
      <c r="F819" s="35"/>
      <c r="G819" s="36"/>
      <c r="H819" s="18">
        <f>H818</f>
        <v>53.21</v>
      </c>
    </row>
    <row r="820" spans="1:9" x14ac:dyDescent="0.25">
      <c r="A820" s="57" t="s">
        <v>24</v>
      </c>
      <c r="B820" s="58"/>
      <c r="C820" s="37"/>
      <c r="D820" s="38"/>
      <c r="E820" s="32"/>
      <c r="F820" s="33"/>
      <c r="G820" s="33"/>
      <c r="H820" s="33"/>
    </row>
    <row r="821" spans="1:9" x14ac:dyDescent="0.25">
      <c r="A821" s="57" t="s">
        <v>25</v>
      </c>
      <c r="B821" s="59"/>
      <c r="C821" s="19" t="s">
        <v>2</v>
      </c>
      <c r="D821" s="18">
        <v>0.05</v>
      </c>
      <c r="E821" s="20"/>
      <c r="F821" s="21">
        <v>88264</v>
      </c>
      <c r="G821" s="18">
        <v>19.25</v>
      </c>
      <c r="H821" s="18">
        <f>G821*D821</f>
        <v>0.96250000000000002</v>
      </c>
    </row>
    <row r="822" spans="1:9" x14ac:dyDescent="0.25">
      <c r="A822" s="57" t="s">
        <v>27</v>
      </c>
      <c r="B822" s="59"/>
      <c r="C822" s="19" t="s">
        <v>2</v>
      </c>
      <c r="D822" s="18">
        <v>0.05</v>
      </c>
      <c r="E822" s="20"/>
      <c r="F822" s="21">
        <v>88247</v>
      </c>
      <c r="G822" s="18">
        <v>14.53</v>
      </c>
      <c r="H822" s="18">
        <f>G822*D822</f>
        <v>0.72650000000000003</v>
      </c>
    </row>
    <row r="823" spans="1:9" x14ac:dyDescent="0.25">
      <c r="A823" s="72" t="s">
        <v>23</v>
      </c>
      <c r="B823" s="73"/>
      <c r="C823" s="35"/>
      <c r="D823" s="36"/>
      <c r="E823" s="72" t="s">
        <v>23</v>
      </c>
      <c r="F823" s="73"/>
      <c r="G823" s="74"/>
      <c r="H823" s="18">
        <f>SUM(H821:H822)</f>
        <v>1.6890000000000001</v>
      </c>
    </row>
    <row r="824" spans="1:9" x14ac:dyDescent="0.25">
      <c r="A824" s="57" t="s">
        <v>28</v>
      </c>
      <c r="B824" s="58"/>
      <c r="C824" s="37"/>
      <c r="D824" s="38"/>
      <c r="E824" s="60"/>
      <c r="F824" s="61"/>
      <c r="G824" s="61"/>
      <c r="H824" s="61"/>
    </row>
    <row r="825" spans="1:9" x14ac:dyDescent="0.25">
      <c r="A825" s="60"/>
      <c r="B825" s="62"/>
      <c r="C825" s="22"/>
      <c r="D825" s="22"/>
      <c r="E825" s="22"/>
      <c r="F825" s="22"/>
      <c r="G825" s="22"/>
      <c r="H825" s="22"/>
    </row>
    <row r="826" spans="1:9" x14ac:dyDescent="0.25">
      <c r="A826" s="72" t="s">
        <v>23</v>
      </c>
      <c r="B826" s="73"/>
      <c r="C826" s="35"/>
      <c r="D826" s="36"/>
      <c r="E826" s="72" t="s">
        <v>23</v>
      </c>
      <c r="F826" s="73"/>
      <c r="G826" s="74"/>
      <c r="H826" s="18">
        <v>0</v>
      </c>
    </row>
    <row r="827" spans="1:9" x14ac:dyDescent="0.25">
      <c r="E827" s="57" t="s">
        <v>29</v>
      </c>
      <c r="F827" s="58"/>
      <c r="G827" s="59"/>
      <c r="H827" s="23">
        <f>SUM(H823,H819)</f>
        <v>54.899000000000001</v>
      </c>
      <c r="I827" s="1">
        <f>'[1]PLAN ELETRICA'!E318/J4</f>
        <v>54.897028769061471</v>
      </c>
    </row>
    <row r="828" spans="1:9" x14ac:dyDescent="0.25">
      <c r="A828" s="92" t="s">
        <v>0</v>
      </c>
      <c r="B828" s="93"/>
      <c r="C828" s="93"/>
      <c r="D828" s="93"/>
      <c r="E828" s="93"/>
      <c r="F828" s="93"/>
      <c r="G828" s="93"/>
      <c r="H828" s="94"/>
    </row>
    <row r="829" spans="1:9" x14ac:dyDescent="0.25">
      <c r="A829" s="4" t="s">
        <v>3</v>
      </c>
      <c r="B829" s="65" t="s">
        <v>4</v>
      </c>
      <c r="C829" s="66"/>
      <c r="D829" s="66"/>
      <c r="E829" s="66"/>
      <c r="F829" s="66"/>
      <c r="G829" s="66"/>
      <c r="H829" s="67"/>
    </row>
    <row r="830" spans="1:9" ht="18.75" customHeight="1" x14ac:dyDescent="0.25">
      <c r="A830" s="20" t="s">
        <v>199</v>
      </c>
      <c r="B830" s="65" t="s">
        <v>200</v>
      </c>
      <c r="C830" s="66"/>
      <c r="D830" s="66"/>
      <c r="E830" s="66"/>
      <c r="F830" s="66"/>
      <c r="G830" s="66"/>
      <c r="H830" s="66"/>
    </row>
    <row r="831" spans="1:9" ht="41.25" x14ac:dyDescent="0.25">
      <c r="A831" s="87" t="s">
        <v>10</v>
      </c>
      <c r="B831" s="88"/>
      <c r="C831" s="31" t="s">
        <v>11</v>
      </c>
      <c r="D831" s="31" t="s">
        <v>12</v>
      </c>
      <c r="E831" s="27" t="s">
        <v>44</v>
      </c>
      <c r="F831" s="20" t="s">
        <v>107</v>
      </c>
      <c r="G831" s="27" t="s">
        <v>33</v>
      </c>
      <c r="H831" s="27" t="s">
        <v>34</v>
      </c>
    </row>
    <row r="832" spans="1:9" x14ac:dyDescent="0.25">
      <c r="A832" s="57" t="s">
        <v>102</v>
      </c>
      <c r="B832" s="58"/>
      <c r="C832" s="37"/>
      <c r="D832" s="38"/>
      <c r="E832" s="32"/>
      <c r="F832" s="33"/>
      <c r="G832" s="33"/>
      <c r="H832" s="33"/>
    </row>
    <row r="833" spans="1:9" x14ac:dyDescent="0.25">
      <c r="A833" s="57" t="s">
        <v>201</v>
      </c>
      <c r="B833" s="59"/>
      <c r="C833" s="15" t="s">
        <v>21</v>
      </c>
      <c r="D833" s="16">
        <v>1</v>
      </c>
      <c r="E833" s="15" t="s">
        <v>22</v>
      </c>
      <c r="F833" s="15" t="s">
        <v>22</v>
      </c>
      <c r="G833" s="3">
        <f>7.37-0.83</f>
        <v>6.54</v>
      </c>
      <c r="H833" s="3">
        <f>G833</f>
        <v>6.54</v>
      </c>
      <c r="I833" s="17">
        <f>H842-I842</f>
        <v>-1.823927055495389E-3</v>
      </c>
    </row>
    <row r="834" spans="1:9" x14ac:dyDescent="0.25">
      <c r="A834" s="72" t="s">
        <v>23</v>
      </c>
      <c r="B834" s="73"/>
      <c r="C834" s="35"/>
      <c r="D834" s="36"/>
      <c r="E834" s="34" t="s">
        <v>23</v>
      </c>
      <c r="F834" s="35"/>
      <c r="G834" s="36"/>
      <c r="H834" s="18">
        <f>SUM(H833)</f>
        <v>6.54</v>
      </c>
    </row>
    <row r="835" spans="1:9" x14ac:dyDescent="0.25">
      <c r="A835" s="57" t="s">
        <v>24</v>
      </c>
      <c r="B835" s="58"/>
      <c r="C835" s="37"/>
      <c r="D835" s="38"/>
      <c r="E835" s="32"/>
      <c r="F835" s="33"/>
      <c r="G835" s="33"/>
      <c r="H835" s="33"/>
    </row>
    <row r="836" spans="1:9" ht="12.75" customHeight="1" x14ac:dyDescent="0.25">
      <c r="A836" s="57" t="s">
        <v>25</v>
      </c>
      <c r="B836" s="59"/>
      <c r="C836" s="19" t="s">
        <v>2</v>
      </c>
      <c r="D836" s="29">
        <v>0.1</v>
      </c>
      <c r="E836" s="20"/>
      <c r="F836" s="21">
        <v>88264</v>
      </c>
      <c r="G836" s="18">
        <v>19.25</v>
      </c>
      <c r="H836" s="18">
        <f>G836*D836</f>
        <v>1.925</v>
      </c>
    </row>
    <row r="837" spans="1:9" ht="12.75" customHeight="1" x14ac:dyDescent="0.25">
      <c r="A837" s="57" t="s">
        <v>27</v>
      </c>
      <c r="B837" s="59"/>
      <c r="C837" s="19" t="s">
        <v>2</v>
      </c>
      <c r="D837" s="29">
        <v>0.1</v>
      </c>
      <c r="E837" s="20"/>
      <c r="F837" s="21">
        <v>88247</v>
      </c>
      <c r="G837" s="18">
        <v>14.53</v>
      </c>
      <c r="H837" s="18">
        <f>G837*D837</f>
        <v>1.4530000000000001</v>
      </c>
    </row>
    <row r="838" spans="1:9" x14ac:dyDescent="0.25">
      <c r="A838" s="72" t="s">
        <v>23</v>
      </c>
      <c r="B838" s="73"/>
      <c r="C838" s="35"/>
      <c r="D838" s="36"/>
      <c r="E838" s="72" t="s">
        <v>23</v>
      </c>
      <c r="F838" s="73"/>
      <c r="G838" s="74"/>
      <c r="H838" s="18">
        <f>SUM(H836:H837)</f>
        <v>3.3780000000000001</v>
      </c>
    </row>
    <row r="839" spans="1:9" ht="12.75" customHeight="1" x14ac:dyDescent="0.25">
      <c r="A839" s="65" t="s">
        <v>28</v>
      </c>
      <c r="B839" s="66"/>
      <c r="C839" s="66"/>
      <c r="D839" s="67"/>
      <c r="E839" s="60"/>
      <c r="F839" s="61"/>
      <c r="G839" s="61"/>
      <c r="H839" s="61"/>
    </row>
    <row r="840" spans="1:9" x14ac:dyDescent="0.25">
      <c r="A840" s="60"/>
      <c r="B840" s="61"/>
      <c r="C840" s="61"/>
      <c r="D840" s="62"/>
      <c r="E840" s="22"/>
      <c r="F840" s="22"/>
      <c r="G840" s="22"/>
      <c r="H840" s="22"/>
    </row>
    <row r="841" spans="1:9" x14ac:dyDescent="0.25">
      <c r="A841" s="72" t="s">
        <v>23</v>
      </c>
      <c r="B841" s="73"/>
      <c r="C841" s="73"/>
      <c r="D841" s="74"/>
      <c r="E841" s="72" t="s">
        <v>23</v>
      </c>
      <c r="F841" s="73"/>
      <c r="G841" s="74"/>
      <c r="H841" s="18">
        <v>0</v>
      </c>
    </row>
    <row r="842" spans="1:9" ht="12.75" customHeight="1" x14ac:dyDescent="0.25">
      <c r="A842" s="57" t="s">
        <v>29</v>
      </c>
      <c r="B842" s="58"/>
      <c r="C842" s="58"/>
      <c r="D842" s="59"/>
      <c r="E842" s="57" t="s">
        <v>29</v>
      </c>
      <c r="F842" s="58"/>
      <c r="G842" s="59"/>
      <c r="H842" s="23">
        <f>SUM(H838,H834)</f>
        <v>9.9179999999999993</v>
      </c>
      <c r="I842" s="1">
        <f>'[1]PLAN ELETRICA'!E320/J4</f>
        <v>9.9198239270554947</v>
      </c>
    </row>
    <row r="843" spans="1:9" x14ac:dyDescent="0.25">
      <c r="A843" s="20" t="s">
        <v>202</v>
      </c>
      <c r="B843" s="65" t="s">
        <v>203</v>
      </c>
      <c r="C843" s="66"/>
      <c r="D843" s="66"/>
      <c r="E843" s="66"/>
      <c r="F843" s="66"/>
      <c r="G843" s="66"/>
      <c r="H843" s="66"/>
    </row>
    <row r="844" spans="1:9" ht="41.25" x14ac:dyDescent="0.25">
      <c r="A844" s="87" t="s">
        <v>10</v>
      </c>
      <c r="B844" s="88"/>
      <c r="C844" s="31" t="s">
        <v>11</v>
      </c>
      <c r="D844" s="31" t="s">
        <v>12</v>
      </c>
      <c r="E844" s="27" t="s">
        <v>44</v>
      </c>
      <c r="F844" s="20" t="s">
        <v>107</v>
      </c>
      <c r="G844" s="27" t="s">
        <v>33</v>
      </c>
      <c r="H844" s="27" t="s">
        <v>34</v>
      </c>
    </row>
    <row r="845" spans="1:9" x14ac:dyDescent="0.25">
      <c r="A845" s="57" t="s">
        <v>102</v>
      </c>
      <c r="B845" s="58"/>
      <c r="C845" s="37"/>
      <c r="D845" s="38"/>
      <c r="E845" s="32"/>
      <c r="F845" s="33"/>
      <c r="G845" s="33"/>
      <c r="H845" s="33"/>
    </row>
    <row r="846" spans="1:9" x14ac:dyDescent="0.25">
      <c r="A846" s="57" t="s">
        <v>204</v>
      </c>
      <c r="B846" s="59"/>
      <c r="C846" s="15" t="s">
        <v>21</v>
      </c>
      <c r="D846" s="16">
        <v>1</v>
      </c>
      <c r="E846" s="15" t="s">
        <v>22</v>
      </c>
      <c r="F846" s="15" t="s">
        <v>22</v>
      </c>
      <c r="G846" s="3">
        <f>9.8-1.08</f>
        <v>8.7200000000000006</v>
      </c>
      <c r="H846" s="3">
        <f>G846</f>
        <v>8.7200000000000006</v>
      </c>
      <c r="I846" s="17">
        <f>H855-I855</f>
        <v>8.4546454959877337E-4</v>
      </c>
    </row>
    <row r="847" spans="1:9" x14ac:dyDescent="0.25">
      <c r="A847" s="72" t="s">
        <v>23</v>
      </c>
      <c r="B847" s="73"/>
      <c r="C847" s="35"/>
      <c r="D847" s="36"/>
      <c r="E847" s="34" t="s">
        <v>23</v>
      </c>
      <c r="F847" s="35"/>
      <c r="G847" s="36"/>
      <c r="H847" s="18">
        <f>H846</f>
        <v>8.7200000000000006</v>
      </c>
    </row>
    <row r="848" spans="1:9" x14ac:dyDescent="0.25">
      <c r="A848" s="57" t="s">
        <v>24</v>
      </c>
      <c r="B848" s="58"/>
      <c r="C848" s="37"/>
      <c r="D848" s="38"/>
      <c r="E848" s="32"/>
      <c r="F848" s="33"/>
      <c r="G848" s="33"/>
      <c r="H848" s="33"/>
    </row>
    <row r="849" spans="1:9" x14ac:dyDescent="0.25">
      <c r="A849" s="57" t="s">
        <v>25</v>
      </c>
      <c r="B849" s="59"/>
      <c r="C849" s="19" t="s">
        <v>2</v>
      </c>
      <c r="D849" s="29">
        <v>0.1</v>
      </c>
      <c r="E849" s="20"/>
      <c r="F849" s="21">
        <v>88264</v>
      </c>
      <c r="G849" s="18">
        <v>19.25</v>
      </c>
      <c r="H849" s="18">
        <f>G849*D849</f>
        <v>1.925</v>
      </c>
    </row>
    <row r="850" spans="1:9" x14ac:dyDescent="0.25">
      <c r="A850" s="57" t="s">
        <v>27</v>
      </c>
      <c r="B850" s="59"/>
      <c r="C850" s="19" t="s">
        <v>2</v>
      </c>
      <c r="D850" s="29">
        <v>0.1</v>
      </c>
      <c r="E850" s="20"/>
      <c r="F850" s="21">
        <v>88247</v>
      </c>
      <c r="G850" s="18">
        <v>14.53</v>
      </c>
      <c r="H850" s="18">
        <f>G850*D850</f>
        <v>1.4530000000000001</v>
      </c>
    </row>
    <row r="851" spans="1:9" x14ac:dyDescent="0.25">
      <c r="A851" s="72" t="s">
        <v>23</v>
      </c>
      <c r="B851" s="73"/>
      <c r="C851" s="35"/>
      <c r="D851" s="36"/>
      <c r="E851" s="72" t="s">
        <v>23</v>
      </c>
      <c r="F851" s="73"/>
      <c r="G851" s="74"/>
      <c r="H851" s="18">
        <f>SUM(H849:H850)</f>
        <v>3.3780000000000001</v>
      </c>
    </row>
    <row r="852" spans="1:9" x14ac:dyDescent="0.25">
      <c r="A852" s="57" t="s">
        <v>28</v>
      </c>
      <c r="B852" s="58"/>
      <c r="C852" s="37"/>
      <c r="D852" s="38"/>
      <c r="E852" s="60"/>
      <c r="F852" s="61"/>
      <c r="G852" s="61"/>
      <c r="H852" s="61"/>
    </row>
    <row r="853" spans="1:9" x14ac:dyDescent="0.25">
      <c r="A853" s="60"/>
      <c r="B853" s="62"/>
      <c r="C853" s="22"/>
      <c r="D853" s="22"/>
      <c r="E853" s="22"/>
      <c r="F853" s="22"/>
      <c r="G853" s="22"/>
      <c r="H853" s="22"/>
    </row>
    <row r="854" spans="1:9" x14ac:dyDescent="0.25">
      <c r="A854" s="72" t="s">
        <v>23</v>
      </c>
      <c r="B854" s="73"/>
      <c r="C854" s="35"/>
      <c r="D854" s="36"/>
      <c r="E854" s="72" t="s">
        <v>23</v>
      </c>
      <c r="F854" s="73"/>
      <c r="G854" s="74"/>
      <c r="H854" s="18">
        <v>0</v>
      </c>
    </row>
    <row r="855" spans="1:9" x14ac:dyDescent="0.25">
      <c r="E855" s="57" t="s">
        <v>29</v>
      </c>
      <c r="F855" s="58"/>
      <c r="G855" s="59"/>
      <c r="H855" s="23">
        <f>SUM(H851,H847)</f>
        <v>12.098000000000001</v>
      </c>
      <c r="I855" s="1">
        <f>'[1]PLAN ELETRICA'!E321/J4</f>
        <v>12.097154535450402</v>
      </c>
    </row>
    <row r="856" spans="1:9" x14ac:dyDescent="0.25">
      <c r="A856" s="92" t="s">
        <v>0</v>
      </c>
      <c r="B856" s="93"/>
      <c r="C856" s="93"/>
      <c r="D856" s="93"/>
      <c r="E856" s="93"/>
      <c r="F856" s="93"/>
      <c r="G856" s="93"/>
      <c r="H856" s="94"/>
    </row>
    <row r="857" spans="1:9" x14ac:dyDescent="0.25">
      <c r="A857" s="4" t="s">
        <v>3</v>
      </c>
      <c r="B857" s="65" t="s">
        <v>4</v>
      </c>
      <c r="C857" s="66"/>
      <c r="D857" s="66"/>
      <c r="E857" s="66"/>
      <c r="F857" s="66"/>
      <c r="G857" s="66"/>
      <c r="H857" s="67"/>
    </row>
    <row r="858" spans="1:9" x14ac:dyDescent="0.25">
      <c r="A858" s="20" t="s">
        <v>205</v>
      </c>
      <c r="B858" s="65" t="s">
        <v>206</v>
      </c>
      <c r="C858" s="66"/>
      <c r="D858" s="66"/>
      <c r="E858" s="66"/>
      <c r="F858" s="66"/>
      <c r="G858" s="66"/>
      <c r="H858" s="66"/>
    </row>
    <row r="859" spans="1:9" ht="41.25" x14ac:dyDescent="0.25">
      <c r="A859" s="63" t="s">
        <v>10</v>
      </c>
      <c r="B859" s="64"/>
      <c r="C859" s="31" t="s">
        <v>11</v>
      </c>
      <c r="D859" s="31" t="s">
        <v>12</v>
      </c>
      <c r="E859" s="27" t="s">
        <v>44</v>
      </c>
      <c r="F859" s="20" t="s">
        <v>107</v>
      </c>
      <c r="G859" s="27" t="s">
        <v>33</v>
      </c>
      <c r="H859" s="27" t="s">
        <v>34</v>
      </c>
    </row>
    <row r="860" spans="1:9" x14ac:dyDescent="0.25">
      <c r="A860" s="57" t="s">
        <v>102</v>
      </c>
      <c r="B860" s="58"/>
      <c r="C860" s="37"/>
      <c r="D860" s="38"/>
      <c r="E860" s="32"/>
      <c r="F860" s="33"/>
      <c r="G860" s="33"/>
      <c r="H860" s="33"/>
    </row>
    <row r="861" spans="1:9" x14ac:dyDescent="0.25">
      <c r="A861" s="57" t="s">
        <v>207</v>
      </c>
      <c r="B861" s="59"/>
      <c r="C861" s="15" t="s">
        <v>21</v>
      </c>
      <c r="D861" s="16">
        <v>1</v>
      </c>
      <c r="E861" s="15" t="s">
        <v>22</v>
      </c>
      <c r="F861" s="15" t="s">
        <v>22</v>
      </c>
      <c r="G861" s="3">
        <f>8.33-0.89</f>
        <v>7.44</v>
      </c>
      <c r="H861" s="3">
        <f>G861</f>
        <v>7.44</v>
      </c>
      <c r="I861" s="17">
        <f>H870-I870</f>
        <v>3.0764030812786558E-3</v>
      </c>
    </row>
    <row r="862" spans="1:9" x14ac:dyDescent="0.25">
      <c r="A862" s="72" t="s">
        <v>23</v>
      </c>
      <c r="B862" s="73"/>
      <c r="C862" s="35"/>
      <c r="D862" s="36"/>
      <c r="E862" s="34" t="s">
        <v>23</v>
      </c>
      <c r="F862" s="35"/>
      <c r="G862" s="36"/>
      <c r="H862" s="18">
        <f>SUM(H861)</f>
        <v>7.44</v>
      </c>
    </row>
    <row r="863" spans="1:9" x14ac:dyDescent="0.25">
      <c r="A863" s="57" t="s">
        <v>24</v>
      </c>
      <c r="B863" s="58"/>
      <c r="C863" s="37"/>
      <c r="D863" s="38"/>
      <c r="E863" s="32"/>
      <c r="F863" s="33"/>
      <c r="G863" s="33"/>
      <c r="H863" s="33"/>
    </row>
    <row r="864" spans="1:9" x14ac:dyDescent="0.25">
      <c r="A864" s="57" t="s">
        <v>25</v>
      </c>
      <c r="B864" s="59"/>
      <c r="C864" s="19" t="s">
        <v>2</v>
      </c>
      <c r="D864" s="18">
        <v>0.05</v>
      </c>
      <c r="E864" s="20"/>
      <c r="F864" s="21">
        <v>88264</v>
      </c>
      <c r="G864" s="18">
        <v>19.25</v>
      </c>
      <c r="H864" s="18">
        <f>G864*D864</f>
        <v>0.96250000000000002</v>
      </c>
    </row>
    <row r="865" spans="1:9" x14ac:dyDescent="0.25">
      <c r="A865" s="57" t="s">
        <v>27</v>
      </c>
      <c r="B865" s="59"/>
      <c r="C865" s="19" t="s">
        <v>2</v>
      </c>
      <c r="D865" s="18">
        <v>0.05</v>
      </c>
      <c r="E865" s="20"/>
      <c r="F865" s="21">
        <v>88247</v>
      </c>
      <c r="G865" s="18">
        <v>14.53</v>
      </c>
      <c r="H865" s="18">
        <f>G865*D865</f>
        <v>0.72650000000000003</v>
      </c>
    </row>
    <row r="866" spans="1:9" x14ac:dyDescent="0.25">
      <c r="A866" s="72" t="s">
        <v>23</v>
      </c>
      <c r="B866" s="73"/>
      <c r="C866" s="35"/>
      <c r="D866" s="36"/>
      <c r="E866" s="72" t="s">
        <v>23</v>
      </c>
      <c r="F866" s="73"/>
      <c r="G866" s="74"/>
      <c r="H866" s="18">
        <f>SUM(H864:H865)</f>
        <v>1.6890000000000001</v>
      </c>
    </row>
    <row r="867" spans="1:9" ht="12.75" customHeight="1" x14ac:dyDescent="0.25">
      <c r="A867" s="65" t="s">
        <v>28</v>
      </c>
      <c r="B867" s="66"/>
      <c r="C867" s="66"/>
      <c r="D867" s="66"/>
      <c r="E867" s="60"/>
      <c r="F867" s="61"/>
      <c r="G867" s="61"/>
      <c r="H867" s="61"/>
    </row>
    <row r="868" spans="1:9" x14ac:dyDescent="0.25">
      <c r="A868" s="60"/>
      <c r="B868" s="61"/>
      <c r="C868" s="61"/>
      <c r="D868" s="62"/>
      <c r="E868" s="22"/>
      <c r="F868" s="22"/>
      <c r="G868" s="22"/>
      <c r="H868" s="22"/>
    </row>
    <row r="869" spans="1:9" x14ac:dyDescent="0.25">
      <c r="A869" s="72" t="s">
        <v>23</v>
      </c>
      <c r="B869" s="73"/>
      <c r="C869" s="73"/>
      <c r="D869" s="74"/>
      <c r="E869" s="72" t="s">
        <v>23</v>
      </c>
      <c r="F869" s="73"/>
      <c r="G869" s="74"/>
      <c r="H869" s="18">
        <v>0</v>
      </c>
    </row>
    <row r="870" spans="1:9" x14ac:dyDescent="0.25">
      <c r="A870" s="57" t="s">
        <v>29</v>
      </c>
      <c r="B870" s="58"/>
      <c r="C870" s="58"/>
      <c r="D870" s="59"/>
      <c r="E870" s="57" t="s">
        <v>29</v>
      </c>
      <c r="F870" s="58"/>
      <c r="G870" s="59"/>
      <c r="H870" s="23">
        <f>SUM(H866,H862)</f>
        <v>9.1290000000000013</v>
      </c>
      <c r="I870" s="1">
        <f>'[1]PLAN ELETRICA'!E323/J4</f>
        <v>9.1259235969187227</v>
      </c>
    </row>
    <row r="871" spans="1:9" ht="26.25" customHeight="1" x14ac:dyDescent="0.25">
      <c r="A871" s="20" t="s">
        <v>208</v>
      </c>
      <c r="B871" s="65" t="s">
        <v>209</v>
      </c>
      <c r="C871" s="66"/>
      <c r="D871" s="66"/>
      <c r="E871" s="66"/>
      <c r="F871" s="66"/>
      <c r="G871" s="66"/>
      <c r="H871" s="66"/>
    </row>
    <row r="872" spans="1:9" ht="41.25" x14ac:dyDescent="0.25">
      <c r="A872" s="63" t="s">
        <v>10</v>
      </c>
      <c r="B872" s="64"/>
      <c r="C872" s="31" t="s">
        <v>11</v>
      </c>
      <c r="D872" s="31" t="s">
        <v>12</v>
      </c>
      <c r="E872" s="27" t="s">
        <v>44</v>
      </c>
      <c r="F872" s="20" t="s">
        <v>107</v>
      </c>
      <c r="G872" s="27" t="s">
        <v>33</v>
      </c>
      <c r="H872" s="27" t="s">
        <v>34</v>
      </c>
    </row>
    <row r="873" spans="1:9" x14ac:dyDescent="0.25">
      <c r="A873" s="57" t="s">
        <v>102</v>
      </c>
      <c r="B873" s="58"/>
      <c r="C873" s="37"/>
      <c r="D873" s="38"/>
      <c r="E873" s="32"/>
      <c r="F873" s="33"/>
      <c r="G873" s="33"/>
      <c r="H873" s="33"/>
    </row>
    <row r="874" spans="1:9" x14ac:dyDescent="0.25">
      <c r="A874" s="57" t="s">
        <v>210</v>
      </c>
      <c r="B874" s="59"/>
      <c r="C874" s="15" t="s">
        <v>21</v>
      </c>
      <c r="D874" s="16">
        <v>1</v>
      </c>
      <c r="E874" s="15" t="s">
        <v>22</v>
      </c>
      <c r="F874" s="15" t="s">
        <v>22</v>
      </c>
      <c r="G874" s="3">
        <f>8.02-0.86</f>
        <v>7.1599999999999993</v>
      </c>
      <c r="H874" s="3">
        <f>G874</f>
        <v>7.1599999999999993</v>
      </c>
      <c r="I874" s="17">
        <f>H883-I883</f>
        <v>-1.8096211287534913E-3</v>
      </c>
    </row>
    <row r="875" spans="1:9" x14ac:dyDescent="0.25">
      <c r="A875" s="72" t="s">
        <v>23</v>
      </c>
      <c r="B875" s="73"/>
      <c r="C875" s="35"/>
      <c r="D875" s="36"/>
      <c r="E875" s="34" t="s">
        <v>23</v>
      </c>
      <c r="F875" s="35"/>
      <c r="G875" s="36"/>
      <c r="H875" s="18">
        <f>SUM(H874)</f>
        <v>7.1599999999999993</v>
      </c>
    </row>
    <row r="876" spans="1:9" x14ac:dyDescent="0.25">
      <c r="A876" s="57" t="s">
        <v>24</v>
      </c>
      <c r="B876" s="58"/>
      <c r="C876" s="37"/>
      <c r="D876" s="38"/>
      <c r="E876" s="32"/>
      <c r="F876" s="33"/>
      <c r="G876" s="33"/>
      <c r="H876" s="33"/>
    </row>
    <row r="877" spans="1:9" x14ac:dyDescent="0.25">
      <c r="A877" s="57" t="s">
        <v>25</v>
      </c>
      <c r="B877" s="59"/>
      <c r="C877" s="19" t="s">
        <v>2</v>
      </c>
      <c r="D877" s="18">
        <v>0.05</v>
      </c>
      <c r="E877" s="20"/>
      <c r="F877" s="21">
        <v>88264</v>
      </c>
      <c r="G877" s="18">
        <v>19.25</v>
      </c>
      <c r="H877" s="18">
        <f>G877*D877</f>
        <v>0.96250000000000002</v>
      </c>
    </row>
    <row r="878" spans="1:9" x14ac:dyDescent="0.25">
      <c r="A878" s="57" t="s">
        <v>27</v>
      </c>
      <c r="B878" s="59"/>
      <c r="C878" s="19" t="s">
        <v>2</v>
      </c>
      <c r="D878" s="18">
        <v>0.05</v>
      </c>
      <c r="E878" s="20"/>
      <c r="F878" s="21">
        <v>88247</v>
      </c>
      <c r="G878" s="18">
        <v>14.53</v>
      </c>
      <c r="H878" s="18">
        <f>G878*D878</f>
        <v>0.72650000000000003</v>
      </c>
    </row>
    <row r="879" spans="1:9" x14ac:dyDescent="0.25">
      <c r="A879" s="72" t="s">
        <v>23</v>
      </c>
      <c r="B879" s="73"/>
      <c r="C879" s="35"/>
      <c r="D879" s="36"/>
      <c r="E879" s="72" t="s">
        <v>23</v>
      </c>
      <c r="F879" s="73"/>
      <c r="G879" s="74"/>
      <c r="H879" s="18">
        <f>SUM(H877:H878)</f>
        <v>1.6890000000000001</v>
      </c>
    </row>
    <row r="880" spans="1:9" ht="12.75" customHeight="1" x14ac:dyDescent="0.25">
      <c r="A880" s="65" t="s">
        <v>28</v>
      </c>
      <c r="B880" s="66"/>
      <c r="C880" s="66"/>
      <c r="D880" s="66"/>
      <c r="E880" s="60"/>
      <c r="F880" s="61"/>
      <c r="G880" s="61"/>
      <c r="H880" s="61"/>
    </row>
    <row r="881" spans="1:9" x14ac:dyDescent="0.25">
      <c r="A881" s="32"/>
      <c r="B881" s="39"/>
      <c r="C881" s="22"/>
      <c r="D881" s="22"/>
      <c r="E881" s="22"/>
      <c r="F881" s="22"/>
      <c r="G881" s="22"/>
      <c r="H881" s="22"/>
    </row>
    <row r="882" spans="1:9" x14ac:dyDescent="0.25">
      <c r="A882" s="72" t="s">
        <v>23</v>
      </c>
      <c r="B882" s="73"/>
      <c r="C882" s="35"/>
      <c r="D882" s="36"/>
      <c r="E882" s="72" t="s">
        <v>23</v>
      </c>
      <c r="F882" s="73"/>
      <c r="G882" s="74"/>
      <c r="H882" s="18">
        <v>0</v>
      </c>
    </row>
    <row r="883" spans="1:9" x14ac:dyDescent="0.25">
      <c r="E883" s="57" t="s">
        <v>29</v>
      </c>
      <c r="F883" s="58"/>
      <c r="G883" s="59"/>
      <c r="H883" s="23">
        <f>SUM(H879,H875)</f>
        <v>8.8490000000000002</v>
      </c>
      <c r="I883" s="1">
        <f>'[1]PLAN ELETRICA'!E324/J4</f>
        <v>8.8508096211287537</v>
      </c>
    </row>
    <row r="884" spans="1:9" x14ac:dyDescent="0.25">
      <c r="A884" s="92" t="s">
        <v>0</v>
      </c>
      <c r="B884" s="93"/>
      <c r="C884" s="93"/>
      <c r="D884" s="93"/>
      <c r="E884" s="93"/>
      <c r="F884" s="93"/>
      <c r="G884" s="93"/>
      <c r="H884" s="94"/>
    </row>
    <row r="885" spans="1:9" x14ac:dyDescent="0.25">
      <c r="A885" s="4" t="s">
        <v>3</v>
      </c>
      <c r="B885" s="65" t="s">
        <v>4</v>
      </c>
      <c r="C885" s="66"/>
      <c r="D885" s="66"/>
      <c r="E885" s="66"/>
      <c r="F885" s="66"/>
      <c r="G885" s="66"/>
      <c r="H885" s="67"/>
    </row>
    <row r="886" spans="1:9" ht="20.25" customHeight="1" x14ac:dyDescent="0.25">
      <c r="A886" s="27" t="s">
        <v>211</v>
      </c>
      <c r="B886" s="65" t="s">
        <v>212</v>
      </c>
      <c r="C886" s="66"/>
      <c r="D886" s="66"/>
      <c r="E886" s="66"/>
      <c r="F886" s="66"/>
      <c r="G886" s="66"/>
      <c r="H886" s="66"/>
    </row>
    <row r="887" spans="1:9" ht="41.25" x14ac:dyDescent="0.25">
      <c r="A887" s="63" t="s">
        <v>10</v>
      </c>
      <c r="B887" s="64"/>
      <c r="C887" s="31" t="s">
        <v>11</v>
      </c>
      <c r="D887" s="31" t="s">
        <v>12</v>
      </c>
      <c r="E887" s="27" t="s">
        <v>44</v>
      </c>
      <c r="F887" s="20" t="s">
        <v>107</v>
      </c>
      <c r="G887" s="27" t="s">
        <v>33</v>
      </c>
      <c r="H887" s="27" t="s">
        <v>34</v>
      </c>
    </row>
    <row r="888" spans="1:9" x14ac:dyDescent="0.25">
      <c r="A888" s="57" t="s">
        <v>102</v>
      </c>
      <c r="B888" s="58"/>
      <c r="C888" s="37"/>
      <c r="D888" s="38"/>
      <c r="E888" s="32"/>
      <c r="F888" s="33"/>
      <c r="G888" s="33"/>
      <c r="H888" s="33"/>
    </row>
    <row r="889" spans="1:9" x14ac:dyDescent="0.25">
      <c r="A889" s="57" t="s">
        <v>213</v>
      </c>
      <c r="B889" s="59"/>
      <c r="C889" s="15" t="s">
        <v>21</v>
      </c>
      <c r="D889" s="16">
        <v>1</v>
      </c>
      <c r="E889" s="15" t="s">
        <v>22</v>
      </c>
      <c r="F889" s="15" t="s">
        <v>22</v>
      </c>
      <c r="G889" s="3">
        <f>203.96-20.96</f>
        <v>183</v>
      </c>
      <c r="H889" s="3">
        <f>G889</f>
        <v>183</v>
      </c>
      <c r="I889" s="17">
        <f>H898-I898</f>
        <v>7.2001257649390027E-5</v>
      </c>
    </row>
    <row r="890" spans="1:9" x14ac:dyDescent="0.25">
      <c r="A890" s="72" t="s">
        <v>23</v>
      </c>
      <c r="B890" s="73"/>
      <c r="C890" s="35"/>
      <c r="D890" s="36"/>
      <c r="E890" s="34" t="s">
        <v>23</v>
      </c>
      <c r="F890" s="35"/>
      <c r="G890" s="36"/>
      <c r="H890" s="18">
        <f>H889</f>
        <v>183</v>
      </c>
    </row>
    <row r="891" spans="1:9" x14ac:dyDescent="0.25">
      <c r="A891" s="57" t="s">
        <v>24</v>
      </c>
      <c r="B891" s="58"/>
      <c r="C891" s="37"/>
      <c r="D891" s="38"/>
      <c r="E891" s="32"/>
      <c r="F891" s="33"/>
      <c r="G891" s="33"/>
      <c r="H891" s="33"/>
    </row>
    <row r="892" spans="1:9" x14ac:dyDescent="0.25">
      <c r="A892" s="57" t="s">
        <v>25</v>
      </c>
      <c r="B892" s="59"/>
      <c r="C892" s="19" t="s">
        <v>2</v>
      </c>
      <c r="D892" s="29">
        <v>0.1</v>
      </c>
      <c r="E892" s="20"/>
      <c r="F892" s="21">
        <v>88264</v>
      </c>
      <c r="G892" s="18">
        <v>19.25</v>
      </c>
      <c r="H892" s="18">
        <f>G892*D892</f>
        <v>1.925</v>
      </c>
    </row>
    <row r="893" spans="1:9" x14ac:dyDescent="0.25">
      <c r="A893" s="57" t="s">
        <v>27</v>
      </c>
      <c r="B893" s="59"/>
      <c r="C893" s="19" t="s">
        <v>2</v>
      </c>
      <c r="D893" s="29">
        <v>0.1</v>
      </c>
      <c r="E893" s="20"/>
      <c r="F893" s="21">
        <v>88247</v>
      </c>
      <c r="G893" s="18">
        <v>14.53</v>
      </c>
      <c r="H893" s="18">
        <f>G893*D893</f>
        <v>1.4530000000000001</v>
      </c>
    </row>
    <row r="894" spans="1:9" x14ac:dyDescent="0.25">
      <c r="A894" s="72" t="s">
        <v>23</v>
      </c>
      <c r="B894" s="73"/>
      <c r="C894" s="35"/>
      <c r="D894" s="36"/>
      <c r="E894" s="72" t="s">
        <v>23</v>
      </c>
      <c r="F894" s="73"/>
      <c r="G894" s="74"/>
      <c r="H894" s="18">
        <f>SUM(H892:H893)</f>
        <v>3.3780000000000001</v>
      </c>
    </row>
    <row r="895" spans="1:9" ht="12.75" customHeight="1" x14ac:dyDescent="0.25">
      <c r="A895" s="65" t="s">
        <v>28</v>
      </c>
      <c r="B895" s="66"/>
      <c r="C895" s="66"/>
      <c r="D895" s="66"/>
      <c r="E895" s="43"/>
      <c r="F895" s="43"/>
      <c r="G895" s="43"/>
      <c r="H895" s="43"/>
    </row>
    <row r="896" spans="1:9" x14ac:dyDescent="0.25">
      <c r="A896" s="60"/>
      <c r="B896" s="62"/>
      <c r="C896" s="22"/>
      <c r="D896" s="22"/>
      <c r="E896" s="22"/>
      <c r="F896" s="22"/>
      <c r="G896" s="22"/>
      <c r="H896" s="22"/>
    </row>
    <row r="897" spans="1:9" x14ac:dyDescent="0.25">
      <c r="A897" s="72" t="s">
        <v>23</v>
      </c>
      <c r="B897" s="73"/>
      <c r="C897" s="35"/>
      <c r="D897" s="36"/>
      <c r="E897" s="72" t="s">
        <v>23</v>
      </c>
      <c r="F897" s="73"/>
      <c r="G897" s="74"/>
      <c r="H897" s="18">
        <v>0</v>
      </c>
    </row>
    <row r="898" spans="1:9" x14ac:dyDescent="0.25">
      <c r="E898" s="57" t="s">
        <v>29</v>
      </c>
      <c r="F898" s="58"/>
      <c r="G898" s="59"/>
      <c r="H898" s="23">
        <f>SUM(H894,H890)</f>
        <v>186.37799999999999</v>
      </c>
      <c r="I898" s="1">
        <f>'[1]PLAN ELETRICA'!E326/J4</f>
        <v>186.37792799874234</v>
      </c>
    </row>
    <row r="899" spans="1:9" x14ac:dyDescent="0.25">
      <c r="A899" s="92" t="s">
        <v>0</v>
      </c>
      <c r="B899" s="93"/>
      <c r="C899" s="93"/>
      <c r="D899" s="93"/>
      <c r="E899" s="93"/>
      <c r="F899" s="93"/>
      <c r="G899" s="93"/>
      <c r="H899" s="94"/>
    </row>
    <row r="900" spans="1:9" x14ac:dyDescent="0.25">
      <c r="A900" s="4" t="s">
        <v>3</v>
      </c>
      <c r="B900" s="65" t="s">
        <v>4</v>
      </c>
      <c r="C900" s="66"/>
      <c r="D900" s="66"/>
      <c r="E900" s="66"/>
      <c r="F900" s="66"/>
      <c r="G900" s="66"/>
      <c r="H900" s="67"/>
    </row>
    <row r="901" spans="1:9" ht="25.5" customHeight="1" x14ac:dyDescent="0.25">
      <c r="A901" s="20" t="s">
        <v>214</v>
      </c>
      <c r="B901" s="65" t="s">
        <v>215</v>
      </c>
      <c r="C901" s="66"/>
      <c r="D901" s="66"/>
      <c r="E901" s="66"/>
      <c r="F901" s="66"/>
      <c r="G901" s="66"/>
      <c r="H901" s="66"/>
    </row>
    <row r="902" spans="1:9" ht="41.25" x14ac:dyDescent="0.25">
      <c r="A902" s="63" t="s">
        <v>10</v>
      </c>
      <c r="B902" s="64"/>
      <c r="C902" s="31" t="s">
        <v>11</v>
      </c>
      <c r="D902" s="31" t="s">
        <v>12</v>
      </c>
      <c r="E902" s="27" t="s">
        <v>44</v>
      </c>
      <c r="F902" s="20" t="s">
        <v>107</v>
      </c>
      <c r="G902" s="27" t="s">
        <v>33</v>
      </c>
      <c r="H902" s="27" t="s">
        <v>34</v>
      </c>
    </row>
    <row r="903" spans="1:9" x14ac:dyDescent="0.25">
      <c r="A903" s="57" t="s">
        <v>19</v>
      </c>
      <c r="B903" s="58"/>
      <c r="C903" s="37"/>
      <c r="D903" s="38"/>
      <c r="E903" s="32"/>
      <c r="F903" s="33"/>
      <c r="G903" s="33"/>
      <c r="H903" s="33"/>
    </row>
    <row r="904" spans="1:9" ht="21" customHeight="1" x14ac:dyDescent="0.25">
      <c r="A904" s="57" t="s">
        <v>216</v>
      </c>
      <c r="B904" s="59"/>
      <c r="C904" s="15" t="s">
        <v>21</v>
      </c>
      <c r="D904" s="16">
        <v>1</v>
      </c>
      <c r="E904" s="15" t="s">
        <v>22</v>
      </c>
      <c r="F904" s="15" t="s">
        <v>22</v>
      </c>
      <c r="G904" s="3">
        <v>168.35</v>
      </c>
      <c r="H904" s="3">
        <f>G904</f>
        <v>168.35</v>
      </c>
      <c r="I904" s="17">
        <f>H912-I912</f>
        <v>-7.975789970146252E-3</v>
      </c>
    </row>
    <row r="905" spans="1:9" x14ac:dyDescent="0.25">
      <c r="A905" s="57" t="s">
        <v>24</v>
      </c>
      <c r="B905" s="58"/>
      <c r="C905" s="37"/>
      <c r="D905" s="38"/>
      <c r="E905" s="32"/>
      <c r="F905" s="33"/>
      <c r="G905" s="33"/>
      <c r="H905" s="33"/>
    </row>
    <row r="906" spans="1:9" x14ac:dyDescent="0.25">
      <c r="A906" s="57" t="s">
        <v>25</v>
      </c>
      <c r="B906" s="59"/>
      <c r="C906" s="19" t="s">
        <v>2</v>
      </c>
      <c r="D906" s="29">
        <v>0.2</v>
      </c>
      <c r="E906" s="20"/>
      <c r="F906" s="21">
        <v>88264</v>
      </c>
      <c r="G906" s="18">
        <v>19.25</v>
      </c>
      <c r="H906" s="18">
        <f>G906*D906</f>
        <v>3.85</v>
      </c>
    </row>
    <row r="907" spans="1:9" x14ac:dyDescent="0.25">
      <c r="A907" s="57" t="s">
        <v>27</v>
      </c>
      <c r="B907" s="59"/>
      <c r="C907" s="19" t="s">
        <v>2</v>
      </c>
      <c r="D907" s="29">
        <v>0.2</v>
      </c>
      <c r="E907" s="20"/>
      <c r="F907" s="21">
        <v>88247</v>
      </c>
      <c r="G907" s="18">
        <v>14.53</v>
      </c>
      <c r="H907" s="18">
        <f>G907*D907</f>
        <v>2.9060000000000001</v>
      </c>
    </row>
    <row r="908" spans="1:9" x14ac:dyDescent="0.25">
      <c r="A908" s="95" t="s">
        <v>217</v>
      </c>
      <c r="B908" s="96"/>
      <c r="C908" s="44"/>
      <c r="D908" s="45"/>
      <c r="E908" s="72" t="s">
        <v>23</v>
      </c>
      <c r="F908" s="73"/>
      <c r="G908" s="74"/>
      <c r="H908" s="18">
        <f>SUM(H906:H907)</f>
        <v>6.7560000000000002</v>
      </c>
    </row>
    <row r="909" spans="1:9" ht="12.75" customHeight="1" x14ac:dyDescent="0.25">
      <c r="A909" s="46" t="s">
        <v>28</v>
      </c>
      <c r="B909" s="43"/>
      <c r="C909" s="43"/>
      <c r="D909" s="43"/>
      <c r="E909" s="43"/>
      <c r="F909" s="43"/>
      <c r="G909" s="43"/>
      <c r="H909" s="43"/>
    </row>
    <row r="910" spans="1:9" x14ac:dyDescent="0.25">
      <c r="A910" s="60"/>
      <c r="B910" s="62"/>
      <c r="C910" s="22"/>
      <c r="D910" s="22"/>
      <c r="E910" s="22"/>
      <c r="F910" s="22"/>
      <c r="G910" s="22"/>
      <c r="H910" s="22"/>
    </row>
    <row r="911" spans="1:9" x14ac:dyDescent="0.25">
      <c r="A911" s="95" t="s">
        <v>217</v>
      </c>
      <c r="B911" s="96"/>
      <c r="C911" s="44"/>
      <c r="D911" s="45"/>
      <c r="E911" s="72" t="s">
        <v>23</v>
      </c>
      <c r="F911" s="73"/>
      <c r="G911" s="74"/>
      <c r="H911" s="18">
        <v>0</v>
      </c>
    </row>
    <row r="912" spans="1:9" x14ac:dyDescent="0.25">
      <c r="A912" s="57" t="s">
        <v>29</v>
      </c>
      <c r="B912" s="58"/>
      <c r="C912" s="37"/>
      <c r="D912" s="38"/>
      <c r="E912" s="57" t="s">
        <v>29</v>
      </c>
      <c r="F912" s="58"/>
      <c r="G912" s="59"/>
      <c r="H912" s="23">
        <f>SUM(H908,H904)</f>
        <v>175.10599999999999</v>
      </c>
      <c r="I912" s="1">
        <f>'[1]PLAN ELETRICA'!E327/J4</f>
        <v>175.11397578997014</v>
      </c>
    </row>
    <row r="913" spans="1:9" x14ac:dyDescent="0.25">
      <c r="A913" s="27" t="s">
        <v>218</v>
      </c>
      <c r="B913" s="65" t="s">
        <v>219</v>
      </c>
      <c r="C913" s="66"/>
      <c r="D913" s="66"/>
      <c r="E913" s="66"/>
      <c r="F913" s="66"/>
      <c r="G913" s="66"/>
      <c r="H913" s="66"/>
    </row>
    <row r="914" spans="1:9" ht="41.25" x14ac:dyDescent="0.25">
      <c r="A914" s="63" t="s">
        <v>10</v>
      </c>
      <c r="B914" s="64"/>
      <c r="C914" s="31" t="s">
        <v>11</v>
      </c>
      <c r="D914" s="31" t="s">
        <v>12</v>
      </c>
      <c r="E914" s="27" t="s">
        <v>44</v>
      </c>
      <c r="F914" s="20" t="s">
        <v>107</v>
      </c>
      <c r="G914" s="27" t="s">
        <v>33</v>
      </c>
      <c r="H914" s="27" t="s">
        <v>34</v>
      </c>
    </row>
    <row r="915" spans="1:9" x14ac:dyDescent="0.25">
      <c r="A915" s="57" t="s">
        <v>102</v>
      </c>
      <c r="B915" s="58"/>
      <c r="C915" s="37"/>
      <c r="D915" s="38"/>
      <c r="E915" s="32"/>
      <c r="F915" s="33"/>
      <c r="G915" s="33"/>
      <c r="H915" s="33"/>
    </row>
    <row r="916" spans="1:9" x14ac:dyDescent="0.25">
      <c r="A916" s="57" t="s">
        <v>220</v>
      </c>
      <c r="B916" s="59"/>
      <c r="C916" s="15" t="s">
        <v>21</v>
      </c>
      <c r="D916" s="16">
        <v>1</v>
      </c>
      <c r="E916" s="15" t="s">
        <v>22</v>
      </c>
      <c r="F916" s="15" t="s">
        <v>22</v>
      </c>
      <c r="G916" s="3">
        <f>841.57-86.53</f>
        <v>755.04000000000008</v>
      </c>
      <c r="H916" s="3">
        <f>G916</f>
        <v>755.04000000000008</v>
      </c>
      <c r="I916" s="17">
        <f>H925-I925</f>
        <v>-5.1407011471837905E-4</v>
      </c>
    </row>
    <row r="917" spans="1:9" x14ac:dyDescent="0.25">
      <c r="A917" s="72" t="s">
        <v>23</v>
      </c>
      <c r="B917" s="73"/>
      <c r="C917" s="35"/>
      <c r="D917" s="36"/>
      <c r="E917" s="34" t="s">
        <v>23</v>
      </c>
      <c r="F917" s="35"/>
      <c r="G917" s="36"/>
      <c r="H917" s="18">
        <f>H916</f>
        <v>755.04000000000008</v>
      </c>
    </row>
    <row r="918" spans="1:9" x14ac:dyDescent="0.25">
      <c r="A918" s="57" t="s">
        <v>24</v>
      </c>
      <c r="B918" s="58"/>
      <c r="C918" s="37"/>
      <c r="D918" s="38"/>
      <c r="E918" s="32"/>
      <c r="F918" s="33"/>
      <c r="G918" s="33"/>
      <c r="H918" s="33"/>
    </row>
    <row r="919" spans="1:9" x14ac:dyDescent="0.25">
      <c r="A919" s="57" t="s">
        <v>25</v>
      </c>
      <c r="B919" s="59"/>
      <c r="C919" s="19" t="s">
        <v>2</v>
      </c>
      <c r="D919" s="29">
        <v>0.5</v>
      </c>
      <c r="E919" s="20"/>
      <c r="F919" s="21">
        <v>88264</v>
      </c>
      <c r="G919" s="18">
        <v>19.25</v>
      </c>
      <c r="H919" s="18">
        <f>G919*D919</f>
        <v>9.625</v>
      </c>
    </row>
    <row r="920" spans="1:9" x14ac:dyDescent="0.25">
      <c r="A920" s="57" t="s">
        <v>27</v>
      </c>
      <c r="B920" s="59"/>
      <c r="C920" s="19" t="s">
        <v>2</v>
      </c>
      <c r="D920" s="29">
        <v>0.5</v>
      </c>
      <c r="E920" s="20"/>
      <c r="F920" s="21">
        <v>88247</v>
      </c>
      <c r="G920" s="18">
        <v>14.53</v>
      </c>
      <c r="H920" s="18">
        <f>G920*D920</f>
        <v>7.2649999999999997</v>
      </c>
    </row>
    <row r="921" spans="1:9" x14ac:dyDescent="0.25">
      <c r="A921" s="72" t="s">
        <v>23</v>
      </c>
      <c r="B921" s="73"/>
      <c r="C921" s="35"/>
      <c r="D921" s="36"/>
      <c r="E921" s="72" t="s">
        <v>23</v>
      </c>
      <c r="F921" s="73"/>
      <c r="G921" s="74"/>
      <c r="H921" s="18">
        <f>SUM(H919:H920)</f>
        <v>16.89</v>
      </c>
    </row>
    <row r="922" spans="1:9" ht="12.75" customHeight="1" x14ac:dyDescent="0.25">
      <c r="A922" s="65" t="s">
        <v>28</v>
      </c>
      <c r="B922" s="66"/>
      <c r="C922" s="66"/>
      <c r="D922" s="66"/>
      <c r="E922" s="43"/>
      <c r="F922" s="43"/>
      <c r="G922" s="43"/>
      <c r="H922" s="43"/>
    </row>
    <row r="923" spans="1:9" x14ac:dyDescent="0.25">
      <c r="A923" s="32"/>
      <c r="B923" s="39"/>
      <c r="C923" s="22"/>
      <c r="D923" s="22"/>
      <c r="E923" s="22"/>
      <c r="F923" s="22"/>
      <c r="G923" s="22"/>
      <c r="H923" s="22"/>
    </row>
    <row r="924" spans="1:9" x14ac:dyDescent="0.25">
      <c r="A924" s="72" t="s">
        <v>23</v>
      </c>
      <c r="B924" s="73"/>
      <c r="C924" s="35"/>
      <c r="D924" s="36"/>
      <c r="E924" s="72" t="s">
        <v>23</v>
      </c>
      <c r="F924" s="73"/>
      <c r="G924" s="74"/>
      <c r="H924" s="18">
        <v>0</v>
      </c>
    </row>
    <row r="925" spans="1:9" x14ac:dyDescent="0.25">
      <c r="E925" s="57" t="s">
        <v>29</v>
      </c>
      <c r="F925" s="58"/>
      <c r="G925" s="59"/>
      <c r="H925" s="23">
        <f>SUM(H921,H917)</f>
        <v>771.93000000000006</v>
      </c>
      <c r="I925" s="1">
        <f>'[1]PLAN ELETRICA'!E335/J4</f>
        <v>771.93051407011478</v>
      </c>
    </row>
    <row r="926" spans="1:9" x14ac:dyDescent="0.25">
      <c r="A926" s="92" t="s">
        <v>0</v>
      </c>
      <c r="B926" s="93"/>
      <c r="C926" s="93"/>
      <c r="D926" s="93"/>
      <c r="E926" s="93"/>
      <c r="F926" s="93"/>
      <c r="G926" s="93"/>
      <c r="H926" s="94"/>
    </row>
    <row r="927" spans="1:9" x14ac:dyDescent="0.25">
      <c r="A927" s="4" t="s">
        <v>3</v>
      </c>
      <c r="B927" s="65" t="s">
        <v>4</v>
      </c>
      <c r="C927" s="66"/>
      <c r="D927" s="66"/>
      <c r="E927" s="66"/>
      <c r="F927" s="66"/>
      <c r="G927" s="66"/>
      <c r="H927" s="67"/>
    </row>
    <row r="928" spans="1:9" ht="16.5" customHeight="1" x14ac:dyDescent="0.25">
      <c r="A928" s="27" t="s">
        <v>221</v>
      </c>
      <c r="B928" s="65" t="s">
        <v>222</v>
      </c>
      <c r="C928" s="66"/>
      <c r="D928" s="66"/>
      <c r="E928" s="66"/>
      <c r="F928" s="66"/>
      <c r="G928" s="66"/>
      <c r="H928" s="66"/>
    </row>
    <row r="929" spans="1:9" ht="41.25" x14ac:dyDescent="0.25">
      <c r="A929" s="63" t="s">
        <v>10</v>
      </c>
      <c r="B929" s="64"/>
      <c r="C929" s="31" t="s">
        <v>11</v>
      </c>
      <c r="D929" s="31" t="s">
        <v>12</v>
      </c>
      <c r="E929" s="27" t="s">
        <v>44</v>
      </c>
      <c r="F929" s="20" t="s">
        <v>107</v>
      </c>
      <c r="G929" s="27" t="s">
        <v>33</v>
      </c>
      <c r="H929" s="27" t="s">
        <v>34</v>
      </c>
    </row>
    <row r="930" spans="1:9" x14ac:dyDescent="0.25">
      <c r="A930" s="57" t="s">
        <v>102</v>
      </c>
      <c r="B930" s="58"/>
      <c r="C930" s="37"/>
      <c r="D930" s="38"/>
      <c r="E930" s="32"/>
      <c r="F930" s="33"/>
      <c r="G930" s="33"/>
      <c r="H930" s="33"/>
    </row>
    <row r="931" spans="1:9" x14ac:dyDescent="0.25">
      <c r="A931" s="57" t="s">
        <v>223</v>
      </c>
      <c r="B931" s="59"/>
      <c r="C931" s="15" t="s">
        <v>21</v>
      </c>
      <c r="D931" s="16">
        <v>1</v>
      </c>
      <c r="E931" s="15" t="s">
        <v>22</v>
      </c>
      <c r="F931" s="15" t="s">
        <v>22</v>
      </c>
      <c r="G931" s="3">
        <v>1120.74</v>
      </c>
      <c r="H931" s="3">
        <f>G931</f>
        <v>1120.74</v>
      </c>
      <c r="I931" s="17">
        <f>H940-I940</f>
        <v>-5.5918880677836569E-3</v>
      </c>
    </row>
    <row r="932" spans="1:9" x14ac:dyDescent="0.25">
      <c r="A932" s="72" t="s">
        <v>23</v>
      </c>
      <c r="B932" s="73"/>
      <c r="C932" s="35"/>
      <c r="D932" s="36"/>
      <c r="E932" s="34" t="s">
        <v>23</v>
      </c>
      <c r="F932" s="35"/>
      <c r="G932" s="36"/>
      <c r="H932" s="18">
        <f>SUM(H931)</f>
        <v>1120.74</v>
      </c>
    </row>
    <row r="933" spans="1:9" x14ac:dyDescent="0.25">
      <c r="A933" s="57" t="s">
        <v>24</v>
      </c>
      <c r="B933" s="58"/>
      <c r="C933" s="37"/>
      <c r="D933" s="38"/>
      <c r="E933" s="32"/>
      <c r="F933" s="33"/>
      <c r="G933" s="33"/>
      <c r="H933" s="33"/>
    </row>
    <row r="934" spans="1:9" x14ac:dyDescent="0.25">
      <c r="A934" s="57" t="s">
        <v>25</v>
      </c>
      <c r="B934" s="59"/>
      <c r="C934" s="19" t="s">
        <v>2</v>
      </c>
      <c r="D934" s="29">
        <v>0.5</v>
      </c>
      <c r="E934" s="20"/>
      <c r="F934" s="21">
        <v>88264</v>
      </c>
      <c r="G934" s="18">
        <v>19.25</v>
      </c>
      <c r="H934" s="18">
        <f>G934*D934</f>
        <v>9.625</v>
      </c>
    </row>
    <row r="935" spans="1:9" x14ac:dyDescent="0.25">
      <c r="A935" s="57" t="s">
        <v>27</v>
      </c>
      <c r="B935" s="59"/>
      <c r="C935" s="19" t="s">
        <v>2</v>
      </c>
      <c r="D935" s="29">
        <v>0.5</v>
      </c>
      <c r="E935" s="20"/>
      <c r="F935" s="21">
        <v>88247</v>
      </c>
      <c r="G935" s="18">
        <v>14.53</v>
      </c>
      <c r="H935" s="18">
        <f>G935*D935</f>
        <v>7.2649999999999997</v>
      </c>
    </row>
    <row r="936" spans="1:9" x14ac:dyDescent="0.25">
      <c r="A936" s="72" t="s">
        <v>23</v>
      </c>
      <c r="B936" s="73"/>
      <c r="C936" s="35"/>
      <c r="D936" s="36"/>
      <c r="E936" s="72" t="s">
        <v>23</v>
      </c>
      <c r="F936" s="73"/>
      <c r="G936" s="74"/>
      <c r="H936" s="18">
        <f>SUM(H934:H935)</f>
        <v>16.89</v>
      </c>
    </row>
    <row r="937" spans="1:9" ht="12.75" customHeight="1" x14ac:dyDescent="0.25">
      <c r="A937" s="65" t="s">
        <v>28</v>
      </c>
      <c r="B937" s="66"/>
      <c r="C937" s="66"/>
      <c r="D937" s="66"/>
      <c r="E937" s="43"/>
      <c r="F937" s="43"/>
      <c r="G937" s="43"/>
      <c r="H937" s="43"/>
    </row>
    <row r="938" spans="1:9" x14ac:dyDescent="0.25">
      <c r="A938" s="32"/>
      <c r="B938" s="39"/>
      <c r="C938" s="22"/>
      <c r="D938" s="22"/>
      <c r="E938" s="22"/>
      <c r="F938" s="22"/>
      <c r="G938" s="22"/>
      <c r="H938" s="22"/>
    </row>
    <row r="939" spans="1:9" x14ac:dyDescent="0.25">
      <c r="A939" s="72" t="s">
        <v>23</v>
      </c>
      <c r="B939" s="73"/>
      <c r="C939" s="35"/>
      <c r="D939" s="36"/>
      <c r="E939" s="72" t="s">
        <v>23</v>
      </c>
      <c r="F939" s="73"/>
      <c r="G939" s="74"/>
      <c r="H939" s="18">
        <v>0</v>
      </c>
    </row>
    <row r="940" spans="1:9" x14ac:dyDescent="0.25">
      <c r="A940" s="57" t="s">
        <v>29</v>
      </c>
      <c r="B940" s="58"/>
      <c r="C940" s="37"/>
      <c r="D940" s="38"/>
      <c r="E940" s="57" t="s">
        <v>29</v>
      </c>
      <c r="F940" s="58"/>
      <c r="G940" s="59"/>
      <c r="H940" s="23">
        <f>SUM(H936,H932)</f>
        <v>1137.6300000000001</v>
      </c>
      <c r="I940" s="1">
        <f>'[1]PLAN ELETRICA'!E336/J4</f>
        <v>1137.6355918880679</v>
      </c>
    </row>
    <row r="941" spans="1:9" ht="23.25" customHeight="1" x14ac:dyDescent="0.25">
      <c r="A941" s="27" t="s">
        <v>224</v>
      </c>
      <c r="B941" s="65" t="s">
        <v>225</v>
      </c>
      <c r="C941" s="66"/>
      <c r="D941" s="66"/>
      <c r="E941" s="66"/>
      <c r="F941" s="66"/>
      <c r="G941" s="66"/>
      <c r="H941" s="66"/>
    </row>
    <row r="942" spans="1:9" ht="41.25" x14ac:dyDescent="0.25">
      <c r="A942" s="63" t="s">
        <v>10</v>
      </c>
      <c r="B942" s="64"/>
      <c r="C942" s="31" t="s">
        <v>11</v>
      </c>
      <c r="D942" s="31" t="s">
        <v>12</v>
      </c>
      <c r="E942" s="27" t="s">
        <v>44</v>
      </c>
      <c r="F942" s="20" t="s">
        <v>107</v>
      </c>
      <c r="G942" s="27" t="s">
        <v>33</v>
      </c>
      <c r="H942" s="27" t="s">
        <v>34</v>
      </c>
    </row>
    <row r="943" spans="1:9" x14ac:dyDescent="0.25">
      <c r="A943" s="57" t="s">
        <v>102</v>
      </c>
      <c r="B943" s="58"/>
      <c r="C943" s="37"/>
      <c r="D943" s="38"/>
      <c r="E943" s="32"/>
      <c r="F943" s="33"/>
      <c r="G943" s="33"/>
      <c r="H943" s="33"/>
    </row>
    <row r="944" spans="1:9" x14ac:dyDescent="0.25">
      <c r="A944" s="57" t="s">
        <v>226</v>
      </c>
      <c r="B944" s="59"/>
      <c r="C944" s="15" t="s">
        <v>21</v>
      </c>
      <c r="D944" s="16">
        <v>1</v>
      </c>
      <c r="E944" s="15" t="s">
        <v>22</v>
      </c>
      <c r="F944" s="15" t="s">
        <v>22</v>
      </c>
      <c r="G944" s="3">
        <f>1010+750.41</f>
        <v>1760.4099999999999</v>
      </c>
      <c r="H944" s="3">
        <f>G944</f>
        <v>1760.4099999999999</v>
      </c>
      <c r="I944" s="17">
        <f>H953-I953</f>
        <v>8.3320232670303085E-4</v>
      </c>
    </row>
    <row r="945" spans="1:9" x14ac:dyDescent="0.25">
      <c r="A945" s="72" t="s">
        <v>23</v>
      </c>
      <c r="B945" s="73"/>
      <c r="C945" s="35"/>
      <c r="D945" s="36"/>
      <c r="E945" s="34" t="s">
        <v>23</v>
      </c>
      <c r="F945" s="35"/>
      <c r="G945" s="36"/>
      <c r="H945" s="18">
        <f>H944</f>
        <v>1760.4099999999999</v>
      </c>
    </row>
    <row r="946" spans="1:9" x14ac:dyDescent="0.25">
      <c r="A946" s="57" t="s">
        <v>24</v>
      </c>
      <c r="B946" s="58"/>
      <c r="C946" s="37"/>
      <c r="D946" s="38"/>
      <c r="E946" s="32"/>
      <c r="F946" s="33"/>
      <c r="G946" s="33"/>
      <c r="H946" s="33"/>
    </row>
    <row r="947" spans="1:9" x14ac:dyDescent="0.25">
      <c r="A947" s="57" t="s">
        <v>25</v>
      </c>
      <c r="B947" s="59"/>
      <c r="C947" s="19" t="s">
        <v>2</v>
      </c>
      <c r="D947" s="29">
        <v>0.5</v>
      </c>
      <c r="E947" s="20"/>
      <c r="F947" s="21">
        <v>88264</v>
      </c>
      <c r="G947" s="18">
        <v>19.25</v>
      </c>
      <c r="H947" s="18">
        <f>G947*D947</f>
        <v>9.625</v>
      </c>
    </row>
    <row r="948" spans="1:9" x14ac:dyDescent="0.25">
      <c r="A948" s="57" t="s">
        <v>27</v>
      </c>
      <c r="B948" s="59"/>
      <c r="C948" s="19" t="s">
        <v>2</v>
      </c>
      <c r="D948" s="29">
        <v>0.5</v>
      </c>
      <c r="E948" s="20"/>
      <c r="F948" s="21">
        <v>88247</v>
      </c>
      <c r="G948" s="18">
        <v>14.53</v>
      </c>
      <c r="H948" s="18">
        <f>G948*D948</f>
        <v>7.2649999999999997</v>
      </c>
    </row>
    <row r="949" spans="1:9" x14ac:dyDescent="0.25">
      <c r="A949" s="72" t="s">
        <v>23</v>
      </c>
      <c r="B949" s="73"/>
      <c r="C949" s="35"/>
      <c r="D949" s="36"/>
      <c r="E949" s="72" t="s">
        <v>23</v>
      </c>
      <c r="F949" s="73"/>
      <c r="G949" s="74"/>
      <c r="H949" s="18">
        <f>SUM(H947:H948)</f>
        <v>16.89</v>
      </c>
    </row>
    <row r="950" spans="1:9" ht="12.75" customHeight="1" x14ac:dyDescent="0.25">
      <c r="A950" s="65" t="s">
        <v>28</v>
      </c>
      <c r="B950" s="66"/>
      <c r="C950" s="66"/>
      <c r="D950" s="66"/>
      <c r="E950" s="43"/>
      <c r="F950" s="43"/>
      <c r="G950" s="43"/>
      <c r="H950" s="43"/>
    </row>
    <row r="951" spans="1:9" x14ac:dyDescent="0.25">
      <c r="A951" s="60"/>
      <c r="B951" s="62"/>
      <c r="C951" s="22"/>
      <c r="D951" s="22"/>
      <c r="E951" s="22"/>
      <c r="F951" s="22"/>
      <c r="G951" s="22"/>
      <c r="H951" s="22"/>
    </row>
    <row r="952" spans="1:9" x14ac:dyDescent="0.25">
      <c r="A952" s="72" t="s">
        <v>23</v>
      </c>
      <c r="B952" s="73"/>
      <c r="C952" s="35"/>
      <c r="D952" s="36"/>
      <c r="E952" s="72" t="s">
        <v>23</v>
      </c>
      <c r="F952" s="73"/>
      <c r="G952" s="74"/>
      <c r="H952" s="18">
        <v>0</v>
      </c>
    </row>
    <row r="953" spans="1:9" x14ac:dyDescent="0.25">
      <c r="A953" s="57" t="s">
        <v>29</v>
      </c>
      <c r="B953" s="58"/>
      <c r="C953" s="37"/>
      <c r="D953" s="38"/>
      <c r="E953" s="57" t="s">
        <v>29</v>
      </c>
      <c r="F953" s="58"/>
      <c r="G953" s="59"/>
      <c r="H953" s="23">
        <f>SUM(H949,H945)</f>
        <v>1777.3</v>
      </c>
      <c r="I953" s="1">
        <f>'[1]PLAN ELETRICA'!E337/J4</f>
        <v>1777.2991667976733</v>
      </c>
    </row>
    <row r="954" spans="1:9" ht="21" customHeight="1" x14ac:dyDescent="0.25">
      <c r="A954" s="27" t="s">
        <v>227</v>
      </c>
      <c r="B954" s="65" t="s">
        <v>228</v>
      </c>
      <c r="C954" s="66"/>
      <c r="D954" s="66"/>
      <c r="E954" s="66"/>
      <c r="F954" s="66"/>
      <c r="G954" s="66"/>
      <c r="H954" s="66"/>
    </row>
    <row r="955" spans="1:9" ht="41.25" x14ac:dyDescent="0.25">
      <c r="A955" s="63" t="s">
        <v>10</v>
      </c>
      <c r="B955" s="64"/>
      <c r="C955" s="31" t="s">
        <v>11</v>
      </c>
      <c r="D955" s="31" t="s">
        <v>12</v>
      </c>
      <c r="E955" s="27" t="s">
        <v>44</v>
      </c>
      <c r="F955" s="20" t="s">
        <v>107</v>
      </c>
      <c r="G955" s="27" t="s">
        <v>33</v>
      </c>
      <c r="H955" s="27" t="s">
        <v>34</v>
      </c>
    </row>
    <row r="956" spans="1:9" ht="18" customHeight="1" x14ac:dyDescent="0.25">
      <c r="A956" s="57" t="s">
        <v>229</v>
      </c>
      <c r="B956" s="59"/>
      <c r="C956" s="15" t="s">
        <v>21</v>
      </c>
      <c r="D956" s="16">
        <v>1</v>
      </c>
      <c r="E956" s="15" t="s">
        <v>22</v>
      </c>
      <c r="F956" s="15" t="s">
        <v>22</v>
      </c>
      <c r="G956" s="3">
        <f>479.76-49.84</f>
        <v>429.91999999999996</v>
      </c>
      <c r="H956" s="3">
        <f>G956</f>
        <v>429.91999999999996</v>
      </c>
      <c r="I956" s="17">
        <f>H965-I965</f>
        <v>-6.7599434055409802E-4</v>
      </c>
    </row>
    <row r="957" spans="1:9" x14ac:dyDescent="0.25">
      <c r="A957" s="72" t="s">
        <v>23</v>
      </c>
      <c r="B957" s="73"/>
      <c r="C957" s="35"/>
      <c r="D957" s="36"/>
      <c r="E957" s="34" t="s">
        <v>23</v>
      </c>
      <c r="F957" s="35"/>
      <c r="G957" s="36"/>
      <c r="H957" s="18">
        <f>H956</f>
        <v>429.91999999999996</v>
      </c>
    </row>
    <row r="958" spans="1:9" x14ac:dyDescent="0.25">
      <c r="A958" s="57" t="s">
        <v>24</v>
      </c>
      <c r="B958" s="58"/>
      <c r="C958" s="37"/>
      <c r="D958" s="38"/>
      <c r="E958" s="32"/>
      <c r="F958" s="33"/>
      <c r="G958" s="33"/>
      <c r="H958" s="33"/>
    </row>
    <row r="959" spans="1:9" x14ac:dyDescent="0.25">
      <c r="A959" s="57" t="s">
        <v>25</v>
      </c>
      <c r="B959" s="59"/>
      <c r="C959" s="19" t="s">
        <v>2</v>
      </c>
      <c r="D959" s="21">
        <v>1</v>
      </c>
      <c r="E959" s="20"/>
      <c r="F959" s="21">
        <v>88264</v>
      </c>
      <c r="G959" s="18">
        <v>19.25</v>
      </c>
      <c r="H959" s="18">
        <f>G959*D959</f>
        <v>19.25</v>
      </c>
    </row>
    <row r="960" spans="1:9" x14ac:dyDescent="0.25">
      <c r="A960" s="57" t="s">
        <v>27</v>
      </c>
      <c r="B960" s="59"/>
      <c r="C960" s="19" t="s">
        <v>2</v>
      </c>
      <c r="D960" s="21">
        <v>1</v>
      </c>
      <c r="E960" s="20"/>
      <c r="F960" s="21">
        <v>88247</v>
      </c>
      <c r="G960" s="18">
        <v>14.53</v>
      </c>
      <c r="H960" s="18">
        <f>G960*D960</f>
        <v>14.53</v>
      </c>
    </row>
    <row r="961" spans="1:9" x14ac:dyDescent="0.25">
      <c r="A961" s="72" t="s">
        <v>23</v>
      </c>
      <c r="B961" s="73"/>
      <c r="C961" s="35"/>
      <c r="D961" s="36"/>
      <c r="E961" s="72" t="s">
        <v>23</v>
      </c>
      <c r="F961" s="73"/>
      <c r="G961" s="74"/>
      <c r="H961" s="18">
        <f>SUM(H959:H960)</f>
        <v>33.78</v>
      </c>
    </row>
    <row r="962" spans="1:9" ht="12.75" customHeight="1" x14ac:dyDescent="0.25">
      <c r="A962" s="46" t="s">
        <v>28</v>
      </c>
      <c r="B962" s="43"/>
      <c r="C962" s="43"/>
      <c r="D962" s="43"/>
      <c r="E962" s="43"/>
      <c r="F962" s="43"/>
      <c r="G962" s="43"/>
      <c r="H962" s="43"/>
    </row>
    <row r="963" spans="1:9" x14ac:dyDescent="0.25">
      <c r="A963" s="60"/>
      <c r="B963" s="62"/>
      <c r="C963" s="22"/>
      <c r="D963" s="22"/>
      <c r="E963" s="22"/>
      <c r="F963" s="22"/>
      <c r="G963" s="22"/>
      <c r="H963" s="22"/>
    </row>
    <row r="964" spans="1:9" x14ac:dyDescent="0.25">
      <c r="A964" s="72" t="s">
        <v>23</v>
      </c>
      <c r="B964" s="73"/>
      <c r="C964" s="35"/>
      <c r="D964" s="36"/>
      <c r="E964" s="72" t="s">
        <v>23</v>
      </c>
      <c r="F964" s="73"/>
      <c r="G964" s="74"/>
      <c r="H964" s="18">
        <v>0</v>
      </c>
    </row>
    <row r="965" spans="1:9" x14ac:dyDescent="0.25">
      <c r="E965" s="57" t="s">
        <v>29</v>
      </c>
      <c r="F965" s="58"/>
      <c r="G965" s="59"/>
      <c r="H965" s="23">
        <f>SUM(H961,H957)</f>
        <v>463.69999999999993</v>
      </c>
      <c r="I965" s="1">
        <f>'[1]PLAN ELETRICA'!E338/J4</f>
        <v>463.70067599434049</v>
      </c>
    </row>
    <row r="966" spans="1:9" x14ac:dyDescent="0.25">
      <c r="A966" s="92" t="s">
        <v>0</v>
      </c>
      <c r="B966" s="93"/>
      <c r="C966" s="93"/>
      <c r="D966" s="93"/>
      <c r="E966" s="93"/>
      <c r="F966" s="93"/>
      <c r="G966" s="93"/>
      <c r="H966" s="94"/>
    </row>
    <row r="967" spans="1:9" x14ac:dyDescent="0.25">
      <c r="A967" s="4" t="s">
        <v>3</v>
      </c>
      <c r="B967" s="65" t="s">
        <v>4</v>
      </c>
      <c r="C967" s="66"/>
      <c r="D967" s="66"/>
      <c r="E967" s="66"/>
      <c r="F967" s="66"/>
      <c r="G967" s="66"/>
      <c r="H967" s="67"/>
    </row>
    <row r="968" spans="1:9" x14ac:dyDescent="0.25">
      <c r="A968" s="20" t="s">
        <v>230</v>
      </c>
      <c r="B968" s="65" t="s">
        <v>231</v>
      </c>
      <c r="C968" s="66"/>
      <c r="D968" s="66"/>
      <c r="E968" s="66"/>
      <c r="F968" s="66"/>
      <c r="G968" s="66"/>
      <c r="H968" s="66"/>
    </row>
    <row r="969" spans="1:9" ht="41.25" x14ac:dyDescent="0.25">
      <c r="A969" s="63" t="s">
        <v>10</v>
      </c>
      <c r="B969" s="64"/>
      <c r="C969" s="31" t="s">
        <v>11</v>
      </c>
      <c r="D969" s="31" t="s">
        <v>12</v>
      </c>
      <c r="E969" s="27" t="s">
        <v>44</v>
      </c>
      <c r="F969" s="20" t="s">
        <v>107</v>
      </c>
      <c r="G969" s="27" t="s">
        <v>33</v>
      </c>
      <c r="H969" s="27" t="s">
        <v>34</v>
      </c>
    </row>
    <row r="970" spans="1:9" x14ac:dyDescent="0.25">
      <c r="A970" s="57" t="s">
        <v>102</v>
      </c>
      <c r="B970" s="58"/>
      <c r="C970" s="37"/>
      <c r="D970" s="38"/>
      <c r="E970" s="32"/>
      <c r="F970" s="33"/>
      <c r="G970" s="33"/>
      <c r="H970" s="33"/>
    </row>
    <row r="971" spans="1:9" x14ac:dyDescent="0.25">
      <c r="A971" s="57" t="s">
        <v>232</v>
      </c>
      <c r="B971" s="59"/>
      <c r="C971" s="15" t="s">
        <v>21</v>
      </c>
      <c r="D971" s="16">
        <v>1</v>
      </c>
      <c r="E971" s="15" t="s">
        <v>22</v>
      </c>
      <c r="F971" s="15" t="s">
        <v>22</v>
      </c>
      <c r="G971" s="3">
        <v>99.32</v>
      </c>
      <c r="H971" s="3">
        <f>G971</f>
        <v>99.32</v>
      </c>
      <c r="I971" s="17">
        <f>H980-I980</f>
        <v>-6.9632133312325095E-3</v>
      </c>
    </row>
    <row r="972" spans="1:9" x14ac:dyDescent="0.25">
      <c r="A972" s="72" t="s">
        <v>23</v>
      </c>
      <c r="B972" s="73"/>
      <c r="C972" s="35"/>
      <c r="D972" s="36"/>
      <c r="E972" s="34" t="s">
        <v>23</v>
      </c>
      <c r="F972" s="35"/>
      <c r="G972" s="36"/>
      <c r="H972" s="18">
        <f>H971</f>
        <v>99.32</v>
      </c>
    </row>
    <row r="973" spans="1:9" x14ac:dyDescent="0.25">
      <c r="A973" s="57" t="s">
        <v>24</v>
      </c>
      <c r="B973" s="58"/>
      <c r="C973" s="37"/>
      <c r="D973" s="38"/>
      <c r="E973" s="32"/>
      <c r="F973" s="33"/>
      <c r="G973" s="33"/>
      <c r="H973" s="33"/>
    </row>
    <row r="974" spans="1:9" x14ac:dyDescent="0.25">
      <c r="A974" s="57" t="s">
        <v>25</v>
      </c>
      <c r="B974" s="59"/>
      <c r="C974" s="19" t="s">
        <v>2</v>
      </c>
      <c r="D974" s="18">
        <v>0.15</v>
      </c>
      <c r="E974" s="20"/>
      <c r="F974" s="21">
        <v>88264</v>
      </c>
      <c r="G974" s="18">
        <v>19.25</v>
      </c>
      <c r="H974" s="18">
        <f>G974*D974</f>
        <v>2.8874999999999997</v>
      </c>
    </row>
    <row r="975" spans="1:9" x14ac:dyDescent="0.25">
      <c r="A975" s="57" t="s">
        <v>27</v>
      </c>
      <c r="B975" s="59"/>
      <c r="C975" s="19" t="s">
        <v>2</v>
      </c>
      <c r="D975" s="18">
        <v>0.15</v>
      </c>
      <c r="E975" s="20"/>
      <c r="F975" s="21">
        <v>88247</v>
      </c>
      <c r="G975" s="18">
        <v>14.53</v>
      </c>
      <c r="H975" s="18">
        <f>G975*D975</f>
        <v>2.1795</v>
      </c>
    </row>
    <row r="976" spans="1:9" x14ac:dyDescent="0.25">
      <c r="A976" s="72" t="s">
        <v>23</v>
      </c>
      <c r="B976" s="73"/>
      <c r="C976" s="35"/>
      <c r="D976" s="36"/>
      <c r="E976" s="72" t="s">
        <v>23</v>
      </c>
      <c r="F976" s="73"/>
      <c r="G976" s="74"/>
      <c r="H976" s="18">
        <f>SUM(H974:H975)</f>
        <v>5.0670000000000002</v>
      </c>
    </row>
    <row r="977" spans="1:9" x14ac:dyDescent="0.25">
      <c r="A977" s="57" t="s">
        <v>28</v>
      </c>
      <c r="B977" s="58"/>
      <c r="C977" s="37"/>
      <c r="D977" s="38"/>
      <c r="E977" s="43"/>
      <c r="F977" s="43"/>
      <c r="G977" s="43"/>
      <c r="H977" s="43"/>
    </row>
    <row r="978" spans="1:9" x14ac:dyDescent="0.25">
      <c r="A978" s="60"/>
      <c r="B978" s="62"/>
      <c r="C978" s="22"/>
      <c r="D978" s="22"/>
      <c r="E978" s="22"/>
      <c r="F978" s="22"/>
      <c r="G978" s="22"/>
      <c r="H978" s="22"/>
    </row>
    <row r="979" spans="1:9" x14ac:dyDescent="0.25">
      <c r="A979" s="72" t="s">
        <v>23</v>
      </c>
      <c r="B979" s="73"/>
      <c r="C979" s="35"/>
      <c r="D979" s="36"/>
      <c r="E979" s="72" t="s">
        <v>23</v>
      </c>
      <c r="F979" s="73"/>
      <c r="G979" s="74"/>
      <c r="H979" s="18">
        <v>0</v>
      </c>
    </row>
    <row r="980" spans="1:9" x14ac:dyDescent="0.25">
      <c r="A980" s="57" t="s">
        <v>29</v>
      </c>
      <c r="B980" s="58"/>
      <c r="C980" s="37"/>
      <c r="D980" s="38"/>
      <c r="E980" s="57" t="s">
        <v>29</v>
      </c>
      <c r="F980" s="58"/>
      <c r="G980" s="59"/>
      <c r="H980" s="23">
        <f>SUM(H976,H972)</f>
        <v>104.387</v>
      </c>
      <c r="I980" s="1">
        <f>'[1]PLAN ELETRICA'!E341/J4</f>
        <v>104.39396321333123</v>
      </c>
    </row>
    <row r="981" spans="1:9" ht="24" customHeight="1" x14ac:dyDescent="0.25">
      <c r="A981" s="46" t="s">
        <v>233</v>
      </c>
      <c r="B981" s="86" t="s">
        <v>234</v>
      </c>
      <c r="C981" s="66"/>
      <c r="D981" s="66"/>
      <c r="E981" s="66"/>
      <c r="F981" s="66"/>
      <c r="G981" s="66"/>
      <c r="H981" s="66"/>
    </row>
    <row r="982" spans="1:9" ht="41.25" x14ac:dyDescent="0.25">
      <c r="A982" s="63" t="s">
        <v>10</v>
      </c>
      <c r="B982" s="64"/>
      <c r="C982" s="31" t="s">
        <v>11</v>
      </c>
      <c r="D982" s="31" t="s">
        <v>12</v>
      </c>
      <c r="E982" s="27" t="s">
        <v>44</v>
      </c>
      <c r="F982" s="20" t="s">
        <v>107</v>
      </c>
      <c r="G982" s="27" t="s">
        <v>33</v>
      </c>
      <c r="H982" s="27" t="s">
        <v>34</v>
      </c>
    </row>
    <row r="983" spans="1:9" x14ac:dyDescent="0.25">
      <c r="A983" s="57" t="s">
        <v>102</v>
      </c>
      <c r="B983" s="58"/>
      <c r="C983" s="37"/>
      <c r="D983" s="38"/>
      <c r="E983" s="32"/>
      <c r="F983" s="33"/>
      <c r="G983" s="33"/>
      <c r="H983" s="33"/>
    </row>
    <row r="984" spans="1:9" x14ac:dyDescent="0.25">
      <c r="A984" s="97" t="s">
        <v>235</v>
      </c>
      <c r="B984" s="59"/>
      <c r="C984" s="15" t="s">
        <v>21</v>
      </c>
      <c r="D984" s="16">
        <v>1</v>
      </c>
      <c r="E984" s="15" t="s">
        <v>22</v>
      </c>
      <c r="F984" s="15" t="s">
        <v>22</v>
      </c>
      <c r="G984" s="3">
        <v>74.67</v>
      </c>
      <c r="H984" s="3">
        <f>G984</f>
        <v>74.67</v>
      </c>
      <c r="I984" s="17">
        <f>H993-I993</f>
        <v>-6.7509825499172393E-3</v>
      </c>
    </row>
    <row r="985" spans="1:9" x14ac:dyDescent="0.25">
      <c r="A985" s="72" t="s">
        <v>23</v>
      </c>
      <c r="B985" s="73"/>
      <c r="C985" s="35"/>
      <c r="D985" s="36"/>
      <c r="E985" s="34" t="s">
        <v>23</v>
      </c>
      <c r="F985" s="35"/>
      <c r="G985" s="36"/>
      <c r="H985" s="18">
        <f>H984</f>
        <v>74.67</v>
      </c>
    </row>
    <row r="986" spans="1:9" x14ac:dyDescent="0.25">
      <c r="A986" s="57" t="s">
        <v>24</v>
      </c>
      <c r="B986" s="58"/>
      <c r="C986" s="37"/>
      <c r="D986" s="38"/>
      <c r="E986" s="32"/>
      <c r="F986" s="33"/>
      <c r="G986" s="33"/>
      <c r="H986" s="33"/>
    </row>
    <row r="987" spans="1:9" x14ac:dyDescent="0.25">
      <c r="A987" s="57" t="s">
        <v>25</v>
      </c>
      <c r="B987" s="59"/>
      <c r="C987" s="19" t="s">
        <v>2</v>
      </c>
      <c r="D987" s="18">
        <v>0.15</v>
      </c>
      <c r="E987" s="20"/>
      <c r="F987" s="21">
        <v>88264</v>
      </c>
      <c r="G987" s="18">
        <v>19.25</v>
      </c>
      <c r="H987" s="18">
        <f>G987*D987</f>
        <v>2.8874999999999997</v>
      </c>
    </row>
    <row r="988" spans="1:9" x14ac:dyDescent="0.25">
      <c r="A988" s="57" t="s">
        <v>27</v>
      </c>
      <c r="B988" s="59"/>
      <c r="C988" s="19" t="s">
        <v>2</v>
      </c>
      <c r="D988" s="18">
        <v>0.15</v>
      </c>
      <c r="E988" s="20"/>
      <c r="F988" s="21">
        <v>88247</v>
      </c>
      <c r="G988" s="18">
        <v>14.53</v>
      </c>
      <c r="H988" s="18">
        <f>G988*D988</f>
        <v>2.1795</v>
      </c>
    </row>
    <row r="989" spans="1:9" x14ac:dyDescent="0.25">
      <c r="A989" s="72" t="s">
        <v>23</v>
      </c>
      <c r="B989" s="73"/>
      <c r="C989" s="35"/>
      <c r="D989" s="36"/>
      <c r="E989" s="72" t="s">
        <v>23</v>
      </c>
      <c r="F989" s="73"/>
      <c r="G989" s="74"/>
      <c r="H989" s="18">
        <f>SUM(H987:H988)</f>
        <v>5.0670000000000002</v>
      </c>
    </row>
    <row r="990" spans="1:9" x14ac:dyDescent="0.25">
      <c r="A990" s="65" t="s">
        <v>28</v>
      </c>
      <c r="B990" s="66"/>
      <c r="C990" s="37"/>
      <c r="D990" s="38"/>
      <c r="E990" s="43"/>
      <c r="F990" s="43"/>
      <c r="G990" s="43"/>
      <c r="H990" s="43"/>
    </row>
    <row r="991" spans="1:9" x14ac:dyDescent="0.25">
      <c r="A991" s="32"/>
      <c r="B991" s="39"/>
      <c r="C991" s="22"/>
      <c r="D991" s="22"/>
      <c r="E991" s="22"/>
      <c r="F991" s="22"/>
      <c r="G991" s="22"/>
      <c r="H991" s="22"/>
    </row>
    <row r="992" spans="1:9" x14ac:dyDescent="0.25">
      <c r="A992" s="89" t="s">
        <v>23</v>
      </c>
      <c r="B992" s="90"/>
      <c r="C992" s="35"/>
      <c r="D992" s="36"/>
      <c r="E992" s="72" t="s">
        <v>23</v>
      </c>
      <c r="F992" s="73"/>
      <c r="G992" s="74"/>
      <c r="H992" s="18">
        <v>0</v>
      </c>
    </row>
    <row r="993" spans="1:9" x14ac:dyDescent="0.25">
      <c r="E993" s="57" t="s">
        <v>29</v>
      </c>
      <c r="F993" s="58"/>
      <c r="G993" s="59"/>
      <c r="H993" s="23">
        <f>SUM(H989,H985)</f>
        <v>79.736999999999995</v>
      </c>
      <c r="I993" s="1">
        <f>'[1]PLAN ELETRICA'!E342/J4</f>
        <v>79.743750982549912</v>
      </c>
    </row>
    <row r="994" spans="1:9" x14ac:dyDescent="0.25">
      <c r="A994" s="92" t="s">
        <v>0</v>
      </c>
      <c r="B994" s="93"/>
      <c r="C994" s="93"/>
      <c r="D994" s="93"/>
      <c r="E994" s="93"/>
      <c r="F994" s="93"/>
      <c r="G994" s="93"/>
      <c r="H994" s="94"/>
    </row>
    <row r="995" spans="1:9" x14ac:dyDescent="0.25">
      <c r="A995" s="4" t="s">
        <v>3</v>
      </c>
      <c r="B995" s="65" t="s">
        <v>4</v>
      </c>
      <c r="C995" s="66"/>
      <c r="D995" s="66"/>
      <c r="E995" s="66"/>
      <c r="F995" s="66"/>
      <c r="G995" s="66"/>
      <c r="H995" s="67"/>
    </row>
    <row r="996" spans="1:9" ht="18.75" customHeight="1" x14ac:dyDescent="0.25">
      <c r="A996" s="27" t="s">
        <v>236</v>
      </c>
      <c r="B996" s="65" t="s">
        <v>237</v>
      </c>
      <c r="C996" s="66"/>
      <c r="D996" s="66"/>
      <c r="E996" s="66"/>
      <c r="F996" s="66"/>
      <c r="G996" s="66"/>
      <c r="H996" s="66"/>
    </row>
    <row r="997" spans="1:9" ht="41.25" x14ac:dyDescent="0.25">
      <c r="A997" s="63" t="s">
        <v>10</v>
      </c>
      <c r="B997" s="64"/>
      <c r="C997" s="31" t="s">
        <v>11</v>
      </c>
      <c r="D997" s="31" t="s">
        <v>12</v>
      </c>
      <c r="E997" s="27" t="s">
        <v>44</v>
      </c>
      <c r="F997" s="20" t="s">
        <v>107</v>
      </c>
      <c r="G997" s="27" t="s">
        <v>33</v>
      </c>
      <c r="H997" s="27" t="s">
        <v>34</v>
      </c>
    </row>
    <row r="998" spans="1:9" x14ac:dyDescent="0.25">
      <c r="A998" s="57" t="s">
        <v>102</v>
      </c>
      <c r="B998" s="58"/>
      <c r="C998" s="37"/>
      <c r="D998" s="38"/>
      <c r="E998" s="32"/>
      <c r="F998" s="33"/>
      <c r="G998" s="33"/>
      <c r="H998" s="33"/>
    </row>
    <row r="999" spans="1:9" x14ac:dyDescent="0.25">
      <c r="A999" s="57" t="s">
        <v>238</v>
      </c>
      <c r="B999" s="59"/>
      <c r="C999" s="15" t="s">
        <v>239</v>
      </c>
      <c r="D999" s="16">
        <v>1</v>
      </c>
      <c r="E999" s="15" t="s">
        <v>22</v>
      </c>
      <c r="F999" s="15" t="s">
        <v>22</v>
      </c>
      <c r="G999" s="3">
        <v>419.45</v>
      </c>
      <c r="H999" s="3">
        <f>G999</f>
        <v>419.45</v>
      </c>
      <c r="I999" s="17">
        <f>H1008-I1008</f>
        <v>-7.4458418487779454E-3</v>
      </c>
    </row>
    <row r="1000" spans="1:9" x14ac:dyDescent="0.25">
      <c r="A1000" s="72" t="s">
        <v>23</v>
      </c>
      <c r="B1000" s="73"/>
      <c r="C1000" s="35"/>
      <c r="D1000" s="36"/>
      <c r="E1000" s="34" t="s">
        <v>23</v>
      </c>
      <c r="F1000" s="35"/>
      <c r="G1000" s="36"/>
      <c r="H1000" s="18">
        <f>H999</f>
        <v>419.45</v>
      </c>
    </row>
    <row r="1001" spans="1:9" x14ac:dyDescent="0.25">
      <c r="A1001" s="57" t="s">
        <v>24</v>
      </c>
      <c r="B1001" s="58"/>
      <c r="C1001" s="37"/>
      <c r="D1001" s="38"/>
      <c r="E1001" s="32"/>
      <c r="F1001" s="33"/>
      <c r="G1001" s="33"/>
      <c r="H1001" s="33"/>
    </row>
    <row r="1002" spans="1:9" x14ac:dyDescent="0.25">
      <c r="A1002" s="57" t="s">
        <v>25</v>
      </c>
      <c r="B1002" s="59"/>
      <c r="C1002" s="19" t="s">
        <v>2</v>
      </c>
      <c r="D1002" s="18">
        <v>0.15</v>
      </c>
      <c r="E1002" s="20"/>
      <c r="F1002" s="21">
        <v>88264</v>
      </c>
      <c r="G1002" s="18">
        <v>19.25</v>
      </c>
      <c r="H1002" s="18">
        <f>G1002*D1002</f>
        <v>2.8874999999999997</v>
      </c>
    </row>
    <row r="1003" spans="1:9" x14ac:dyDescent="0.25">
      <c r="A1003" s="57" t="s">
        <v>27</v>
      </c>
      <c r="B1003" s="59"/>
      <c r="C1003" s="19" t="s">
        <v>2</v>
      </c>
      <c r="D1003" s="18">
        <v>0.15</v>
      </c>
      <c r="E1003" s="20"/>
      <c r="F1003" s="21">
        <v>88247</v>
      </c>
      <c r="G1003" s="18">
        <v>14.53</v>
      </c>
      <c r="H1003" s="18">
        <f>G1003*D1003</f>
        <v>2.1795</v>
      </c>
    </row>
    <row r="1004" spans="1:9" x14ac:dyDescent="0.25">
      <c r="A1004" s="72" t="s">
        <v>23</v>
      </c>
      <c r="B1004" s="73"/>
      <c r="C1004" s="35"/>
      <c r="D1004" s="36"/>
      <c r="E1004" s="72" t="s">
        <v>23</v>
      </c>
      <c r="F1004" s="73"/>
      <c r="G1004" s="74"/>
      <c r="H1004" s="18">
        <f>SUM(H1002:H1003)</f>
        <v>5.0670000000000002</v>
      </c>
    </row>
    <row r="1005" spans="1:9" ht="12.75" customHeight="1" x14ac:dyDescent="0.25">
      <c r="A1005" s="46" t="s">
        <v>28</v>
      </c>
      <c r="B1005" s="43"/>
      <c r="C1005" s="43"/>
      <c r="D1005" s="43"/>
      <c r="E1005" s="43"/>
      <c r="F1005" s="43"/>
      <c r="G1005" s="43"/>
      <c r="H1005" s="43"/>
    </row>
    <row r="1006" spans="1:9" x14ac:dyDescent="0.25">
      <c r="A1006" s="32"/>
      <c r="B1006" s="39"/>
      <c r="C1006" s="22"/>
      <c r="D1006" s="22"/>
      <c r="E1006" s="22"/>
      <c r="F1006" s="22"/>
      <c r="G1006" s="22"/>
      <c r="H1006" s="22"/>
    </row>
    <row r="1007" spans="1:9" x14ac:dyDescent="0.25">
      <c r="A1007" s="34" t="s">
        <v>23</v>
      </c>
      <c r="B1007" s="35"/>
      <c r="C1007" s="35"/>
      <c r="D1007" s="36"/>
      <c r="E1007" s="72" t="s">
        <v>23</v>
      </c>
      <c r="F1007" s="73"/>
      <c r="G1007" s="74"/>
      <c r="H1007" s="18">
        <v>0</v>
      </c>
    </row>
    <row r="1008" spans="1:9" ht="16.5" x14ac:dyDescent="0.25">
      <c r="A1008" s="40" t="s">
        <v>29</v>
      </c>
      <c r="B1008" s="37"/>
      <c r="C1008" s="37"/>
      <c r="D1008" s="38"/>
      <c r="E1008" s="57" t="s">
        <v>29</v>
      </c>
      <c r="F1008" s="58"/>
      <c r="G1008" s="59"/>
      <c r="H1008" s="23">
        <f>SUM(H1004,H1000)</f>
        <v>424.517</v>
      </c>
      <c r="I1008" s="1">
        <f>'[1]PLAN ELETRICA'!E345/J4</f>
        <v>424.52444584184877</v>
      </c>
    </row>
    <row r="1009" spans="1:9" ht="22.5" customHeight="1" x14ac:dyDescent="0.25">
      <c r="A1009" s="27" t="s">
        <v>240</v>
      </c>
      <c r="B1009" s="65" t="s">
        <v>241</v>
      </c>
      <c r="C1009" s="66"/>
      <c r="D1009" s="66"/>
      <c r="E1009" s="66"/>
      <c r="F1009" s="66"/>
      <c r="G1009" s="66"/>
      <c r="H1009" s="66"/>
    </row>
    <row r="1010" spans="1:9" ht="41.25" x14ac:dyDescent="0.25">
      <c r="A1010" s="63" t="s">
        <v>10</v>
      </c>
      <c r="B1010" s="64"/>
      <c r="C1010" s="31" t="s">
        <v>11</v>
      </c>
      <c r="D1010" s="31" t="s">
        <v>12</v>
      </c>
      <c r="E1010" s="27" t="s">
        <v>44</v>
      </c>
      <c r="F1010" s="20" t="s">
        <v>107</v>
      </c>
      <c r="G1010" s="27" t="s">
        <v>33</v>
      </c>
      <c r="H1010" s="27" t="s">
        <v>34</v>
      </c>
    </row>
    <row r="1011" spans="1:9" x14ac:dyDescent="0.25">
      <c r="A1011" s="57" t="s">
        <v>102</v>
      </c>
      <c r="B1011" s="58"/>
      <c r="C1011" s="37"/>
      <c r="D1011" s="38"/>
      <c r="E1011" s="32"/>
      <c r="F1011" s="33"/>
      <c r="G1011" s="33"/>
      <c r="H1011" s="33"/>
    </row>
    <row r="1012" spans="1:9" x14ac:dyDescent="0.25">
      <c r="A1012" s="57" t="s">
        <v>242</v>
      </c>
      <c r="B1012" s="59"/>
      <c r="C1012" s="15" t="s">
        <v>239</v>
      </c>
      <c r="D1012" s="16">
        <v>1</v>
      </c>
      <c r="E1012" s="15" t="s">
        <v>22</v>
      </c>
      <c r="F1012" s="15" t="s">
        <v>22</v>
      </c>
      <c r="G1012" s="3">
        <f>536.91-55.09</f>
        <v>481.81999999999994</v>
      </c>
      <c r="H1012" s="3">
        <f>G1012</f>
        <v>481.81999999999994</v>
      </c>
    </row>
    <row r="1013" spans="1:9" x14ac:dyDescent="0.25">
      <c r="A1013" s="72" t="s">
        <v>23</v>
      </c>
      <c r="B1013" s="73"/>
      <c r="C1013" s="35"/>
      <c r="D1013" s="36"/>
      <c r="E1013" s="34" t="s">
        <v>23</v>
      </c>
      <c r="F1013" s="35"/>
      <c r="G1013" s="36"/>
      <c r="H1013" s="18">
        <f>H1012</f>
        <v>481.81999999999994</v>
      </c>
      <c r="I1013" s="17">
        <f>H1021-I1021</f>
        <v>-1.8539537808806017E-3</v>
      </c>
    </row>
    <row r="1014" spans="1:9" x14ac:dyDescent="0.25">
      <c r="A1014" s="57" t="s">
        <v>24</v>
      </c>
      <c r="B1014" s="58"/>
      <c r="C1014" s="37"/>
      <c r="D1014" s="38"/>
      <c r="E1014" s="32"/>
      <c r="F1014" s="33"/>
      <c r="G1014" s="33"/>
      <c r="H1014" s="33"/>
    </row>
    <row r="1015" spans="1:9" x14ac:dyDescent="0.25">
      <c r="A1015" s="57" t="s">
        <v>25</v>
      </c>
      <c r="B1015" s="59"/>
      <c r="C1015" s="19" t="s">
        <v>2</v>
      </c>
      <c r="D1015" s="18">
        <v>0.15</v>
      </c>
      <c r="E1015" s="20"/>
      <c r="F1015" s="21">
        <v>88264</v>
      </c>
      <c r="G1015" s="18">
        <v>19.25</v>
      </c>
      <c r="H1015" s="18">
        <f>G1015*D1015</f>
        <v>2.8874999999999997</v>
      </c>
    </row>
    <row r="1016" spans="1:9" x14ac:dyDescent="0.25">
      <c r="A1016" s="57" t="s">
        <v>27</v>
      </c>
      <c r="B1016" s="59"/>
      <c r="C1016" s="19" t="s">
        <v>2</v>
      </c>
      <c r="D1016" s="18">
        <v>0.15</v>
      </c>
      <c r="E1016" s="20"/>
      <c r="F1016" s="21">
        <v>88247</v>
      </c>
      <c r="G1016" s="18">
        <v>14.53</v>
      </c>
      <c r="H1016" s="18">
        <f>G1016*D1016</f>
        <v>2.1795</v>
      </c>
    </row>
    <row r="1017" spans="1:9" x14ac:dyDescent="0.25">
      <c r="A1017" s="72" t="s">
        <v>23</v>
      </c>
      <c r="B1017" s="73"/>
      <c r="C1017" s="35"/>
      <c r="D1017" s="36"/>
      <c r="E1017" s="72" t="s">
        <v>23</v>
      </c>
      <c r="F1017" s="73"/>
      <c r="G1017" s="74"/>
      <c r="H1017" s="18">
        <f>SUM(H1015:H1016)</f>
        <v>5.0670000000000002</v>
      </c>
    </row>
    <row r="1018" spans="1:9" ht="12.75" customHeight="1" x14ac:dyDescent="0.25">
      <c r="A1018" s="46" t="s">
        <v>28</v>
      </c>
      <c r="B1018" s="43"/>
      <c r="C1018" s="43"/>
      <c r="D1018" s="43"/>
      <c r="E1018" s="43"/>
      <c r="F1018" s="43"/>
      <c r="G1018" s="43"/>
      <c r="H1018" s="43"/>
    </row>
    <row r="1019" spans="1:9" x14ac:dyDescent="0.25">
      <c r="A1019" s="32"/>
      <c r="B1019" s="39"/>
      <c r="C1019" s="22"/>
      <c r="D1019" s="22"/>
      <c r="E1019" s="22"/>
      <c r="F1019" s="22"/>
      <c r="G1019" s="22"/>
      <c r="H1019" s="22"/>
    </row>
    <row r="1020" spans="1:9" x14ac:dyDescent="0.25">
      <c r="A1020" s="72" t="s">
        <v>23</v>
      </c>
      <c r="B1020" s="73"/>
      <c r="C1020" s="35"/>
      <c r="D1020" s="36"/>
      <c r="E1020" s="72" t="s">
        <v>23</v>
      </c>
      <c r="F1020" s="73"/>
      <c r="G1020" s="74"/>
      <c r="H1020" s="18">
        <v>0</v>
      </c>
    </row>
    <row r="1021" spans="1:9" ht="16.5" x14ac:dyDescent="0.25">
      <c r="A1021" s="40" t="s">
        <v>29</v>
      </c>
      <c r="B1021" s="37"/>
      <c r="C1021" s="37"/>
      <c r="D1021" s="38"/>
      <c r="E1021" s="57" t="s">
        <v>29</v>
      </c>
      <c r="F1021" s="58"/>
      <c r="G1021" s="59"/>
      <c r="H1021" s="23">
        <f>SUM(H1017,H1013)</f>
        <v>486.88699999999994</v>
      </c>
      <c r="I1021" s="1">
        <f>'[1]PLAN ELETRICA'!E346/J4</f>
        <v>486.88885395378082</v>
      </c>
    </row>
    <row r="1022" spans="1:9" x14ac:dyDescent="0.25">
      <c r="A1022" s="20" t="s">
        <v>243</v>
      </c>
      <c r="B1022" s="65" t="s">
        <v>244</v>
      </c>
      <c r="C1022" s="66"/>
      <c r="D1022" s="66"/>
      <c r="E1022" s="66"/>
      <c r="F1022" s="66"/>
      <c r="G1022" s="66"/>
      <c r="H1022" s="66"/>
    </row>
    <row r="1023" spans="1:9" ht="41.25" x14ac:dyDescent="0.25">
      <c r="A1023" s="63" t="s">
        <v>10</v>
      </c>
      <c r="B1023" s="64"/>
      <c r="C1023" s="31" t="s">
        <v>11</v>
      </c>
      <c r="D1023" s="31" t="s">
        <v>12</v>
      </c>
      <c r="E1023" s="20" t="s">
        <v>44</v>
      </c>
      <c r="F1023" s="20" t="s">
        <v>245</v>
      </c>
      <c r="G1023" s="20" t="s">
        <v>246</v>
      </c>
      <c r="H1023" s="20" t="s">
        <v>247</v>
      </c>
    </row>
    <row r="1024" spans="1:9" x14ac:dyDescent="0.25">
      <c r="A1024" s="57" t="s">
        <v>102</v>
      </c>
      <c r="B1024" s="58"/>
      <c r="C1024" s="37"/>
      <c r="D1024" s="38"/>
      <c r="E1024" s="32"/>
      <c r="F1024" s="33"/>
      <c r="G1024" s="33"/>
      <c r="H1024" s="33"/>
    </row>
    <row r="1025" spans="1:9" x14ac:dyDescent="0.25">
      <c r="A1025" s="57" t="s">
        <v>248</v>
      </c>
      <c r="B1025" s="59"/>
      <c r="C1025" s="15" t="s">
        <v>21</v>
      </c>
      <c r="D1025" s="16">
        <v>1</v>
      </c>
      <c r="E1025" s="15" t="s">
        <v>22</v>
      </c>
      <c r="F1025" s="15" t="s">
        <v>22</v>
      </c>
      <c r="G1025" s="3">
        <v>0.64</v>
      </c>
      <c r="H1025" s="3">
        <f>G1025</f>
        <v>0.64</v>
      </c>
      <c r="I1025" s="17">
        <f>H1034-I1034</f>
        <v>-4.9470837918565991E-3</v>
      </c>
    </row>
    <row r="1026" spans="1:9" x14ac:dyDescent="0.25">
      <c r="A1026" s="72" t="s">
        <v>23</v>
      </c>
      <c r="B1026" s="73"/>
      <c r="C1026" s="35"/>
      <c r="D1026" s="36"/>
      <c r="E1026" s="34" t="s">
        <v>23</v>
      </c>
      <c r="F1026" s="35"/>
      <c r="G1026" s="36"/>
      <c r="H1026" s="18">
        <f>H1025</f>
        <v>0.64</v>
      </c>
    </row>
    <row r="1027" spans="1:9" x14ac:dyDescent="0.25">
      <c r="A1027" s="57" t="s">
        <v>24</v>
      </c>
      <c r="B1027" s="58"/>
      <c r="C1027" s="37"/>
      <c r="D1027" s="38"/>
      <c r="E1027" s="32"/>
      <c r="F1027" s="33"/>
      <c r="G1027" s="33"/>
      <c r="H1027" s="33"/>
    </row>
    <row r="1028" spans="1:9" x14ac:dyDescent="0.25">
      <c r="A1028" s="57" t="s">
        <v>25</v>
      </c>
      <c r="B1028" s="59"/>
      <c r="C1028" s="19" t="s">
        <v>2</v>
      </c>
      <c r="D1028" s="18">
        <v>0.02</v>
      </c>
      <c r="E1028" s="20"/>
      <c r="F1028" s="21">
        <v>88264</v>
      </c>
      <c r="G1028" s="18">
        <v>19.25</v>
      </c>
      <c r="H1028" s="18">
        <f>G1028*D1028</f>
        <v>0.38500000000000001</v>
      </c>
    </row>
    <row r="1029" spans="1:9" x14ac:dyDescent="0.25">
      <c r="A1029" s="57" t="s">
        <v>27</v>
      </c>
      <c r="B1029" s="59"/>
      <c r="C1029" s="19" t="s">
        <v>2</v>
      </c>
      <c r="D1029" s="18">
        <v>0.02</v>
      </c>
      <c r="E1029" s="20"/>
      <c r="F1029" s="21">
        <v>88247</v>
      </c>
      <c r="G1029" s="18">
        <v>14.53</v>
      </c>
      <c r="H1029" s="18">
        <f>G1029*D1029</f>
        <v>0.29059999999999997</v>
      </c>
    </row>
    <row r="1030" spans="1:9" x14ac:dyDescent="0.25">
      <c r="A1030" s="72" t="s">
        <v>23</v>
      </c>
      <c r="B1030" s="73"/>
      <c r="C1030" s="35"/>
      <c r="D1030" s="36"/>
      <c r="E1030" s="72" t="s">
        <v>23</v>
      </c>
      <c r="F1030" s="73"/>
      <c r="G1030" s="74"/>
      <c r="H1030" s="18">
        <f>SUM(H1028:H1029)</f>
        <v>0.67559999999999998</v>
      </c>
    </row>
    <row r="1031" spans="1:9" ht="12.75" customHeight="1" x14ac:dyDescent="0.25">
      <c r="A1031" s="46" t="s">
        <v>28</v>
      </c>
      <c r="B1031" s="43"/>
      <c r="C1031" s="43"/>
      <c r="D1031" s="43"/>
      <c r="E1031" s="43"/>
      <c r="F1031" s="43"/>
      <c r="G1031" s="43"/>
      <c r="H1031" s="43"/>
    </row>
    <row r="1032" spans="1:9" x14ac:dyDescent="0.25">
      <c r="A1032" s="32"/>
      <c r="B1032" s="39"/>
      <c r="C1032" s="22"/>
      <c r="D1032" s="22"/>
      <c r="E1032" s="22"/>
      <c r="F1032" s="22"/>
      <c r="G1032" s="22"/>
      <c r="H1032" s="22"/>
    </row>
    <row r="1033" spans="1:9" x14ac:dyDescent="0.25">
      <c r="A1033" s="72" t="s">
        <v>23</v>
      </c>
      <c r="B1033" s="73"/>
      <c r="C1033" s="35"/>
      <c r="D1033" s="36"/>
      <c r="E1033" s="72" t="s">
        <v>23</v>
      </c>
      <c r="F1033" s="73"/>
      <c r="G1033" s="74"/>
      <c r="H1033" s="18">
        <v>0</v>
      </c>
    </row>
    <row r="1034" spans="1:9" ht="16.5" x14ac:dyDescent="0.25">
      <c r="A1034" s="40" t="s">
        <v>29</v>
      </c>
      <c r="B1034" s="37"/>
      <c r="C1034" s="37"/>
      <c r="D1034" s="38"/>
      <c r="E1034" s="57" t="s">
        <v>29</v>
      </c>
      <c r="F1034" s="58"/>
      <c r="G1034" s="59"/>
      <c r="H1034" s="23">
        <f>SUM(H1030,H1026)</f>
        <v>1.3155999999999999</v>
      </c>
      <c r="I1034" s="1">
        <f>'[1]PLAN ELETRICA'!E347/J4</f>
        <v>1.3205470837918565</v>
      </c>
    </row>
    <row r="1035" spans="1:9" x14ac:dyDescent="0.25">
      <c r="A1035" s="27" t="s">
        <v>249</v>
      </c>
      <c r="B1035" s="65" t="s">
        <v>250</v>
      </c>
      <c r="C1035" s="66"/>
      <c r="D1035" s="66"/>
      <c r="E1035" s="66"/>
      <c r="F1035" s="66"/>
      <c r="G1035" s="66"/>
      <c r="H1035" s="66"/>
    </row>
    <row r="1036" spans="1:9" ht="41.25" x14ac:dyDescent="0.25">
      <c r="A1036" s="87" t="s">
        <v>10</v>
      </c>
      <c r="B1036" s="88"/>
      <c r="C1036" s="31" t="s">
        <v>11</v>
      </c>
      <c r="D1036" s="31" t="s">
        <v>12</v>
      </c>
      <c r="E1036" s="27" t="s">
        <v>44</v>
      </c>
      <c r="F1036" s="20" t="s">
        <v>107</v>
      </c>
      <c r="G1036" s="27" t="s">
        <v>33</v>
      </c>
      <c r="H1036" s="27" t="s">
        <v>34</v>
      </c>
    </row>
    <row r="1037" spans="1:9" x14ac:dyDescent="0.25">
      <c r="A1037" s="57" t="s">
        <v>102</v>
      </c>
      <c r="B1037" s="58"/>
      <c r="C1037" s="37"/>
      <c r="D1037" s="38"/>
      <c r="E1037" s="32"/>
      <c r="F1037" s="33"/>
      <c r="G1037" s="33"/>
      <c r="H1037" s="33"/>
    </row>
    <row r="1038" spans="1:9" x14ac:dyDescent="0.25">
      <c r="A1038" s="57" t="s">
        <v>251</v>
      </c>
      <c r="B1038" s="59"/>
      <c r="C1038" s="15" t="s">
        <v>21</v>
      </c>
      <c r="D1038" s="16">
        <v>1</v>
      </c>
      <c r="E1038" s="15" t="s">
        <v>22</v>
      </c>
      <c r="F1038" s="15" t="s">
        <v>22</v>
      </c>
      <c r="G1038" s="3">
        <f>756.92-79.29</f>
        <v>677.63</v>
      </c>
      <c r="H1038" s="3">
        <f>G1038</f>
        <v>677.63</v>
      </c>
      <c r="I1038" s="17">
        <f>H1047-I1047</f>
        <v>-1.4337368338601664E-3</v>
      </c>
    </row>
    <row r="1039" spans="1:9" x14ac:dyDescent="0.25">
      <c r="A1039" s="72" t="s">
        <v>23</v>
      </c>
      <c r="B1039" s="73"/>
      <c r="C1039" s="35"/>
      <c r="D1039" s="36"/>
      <c r="E1039" s="34" t="s">
        <v>23</v>
      </c>
      <c r="F1039" s="35"/>
      <c r="G1039" s="36"/>
      <c r="H1039" s="18">
        <f>H1038</f>
        <v>677.63</v>
      </c>
    </row>
    <row r="1040" spans="1:9" x14ac:dyDescent="0.25">
      <c r="A1040" s="57" t="s">
        <v>24</v>
      </c>
      <c r="B1040" s="58"/>
      <c r="C1040" s="37"/>
      <c r="D1040" s="38"/>
      <c r="E1040" s="32"/>
      <c r="F1040" s="33"/>
      <c r="G1040" s="33"/>
      <c r="H1040" s="33"/>
    </row>
    <row r="1041" spans="1:9" x14ac:dyDescent="0.25">
      <c r="A1041" s="57" t="s">
        <v>25</v>
      </c>
      <c r="B1041" s="59"/>
      <c r="C1041" s="19" t="s">
        <v>2</v>
      </c>
      <c r="D1041" s="29">
        <v>2.5</v>
      </c>
      <c r="E1041" s="20"/>
      <c r="F1041" s="21">
        <v>88264</v>
      </c>
      <c r="G1041" s="18">
        <v>19.25</v>
      </c>
      <c r="H1041" s="18">
        <f>G1041*D1041</f>
        <v>48.125</v>
      </c>
    </row>
    <row r="1042" spans="1:9" x14ac:dyDescent="0.25">
      <c r="A1042" s="57" t="s">
        <v>27</v>
      </c>
      <c r="B1042" s="59"/>
      <c r="C1042" s="19" t="s">
        <v>2</v>
      </c>
      <c r="D1042" s="29">
        <v>2.5</v>
      </c>
      <c r="E1042" s="20"/>
      <c r="F1042" s="21">
        <v>88247</v>
      </c>
      <c r="G1042" s="18">
        <v>14.53</v>
      </c>
      <c r="H1042" s="18">
        <f>G1042*D1042</f>
        <v>36.324999999999996</v>
      </c>
    </row>
    <row r="1043" spans="1:9" x14ac:dyDescent="0.25">
      <c r="A1043" s="72" t="s">
        <v>23</v>
      </c>
      <c r="B1043" s="73"/>
      <c r="C1043" s="35"/>
      <c r="D1043" s="36"/>
      <c r="E1043" s="72" t="s">
        <v>23</v>
      </c>
      <c r="F1043" s="73"/>
      <c r="G1043" s="74"/>
      <c r="H1043" s="18">
        <f>SUM(H1041:H1042)</f>
        <v>84.449999999999989</v>
      </c>
    </row>
    <row r="1044" spans="1:9" x14ac:dyDescent="0.25">
      <c r="A1044" s="57" t="s">
        <v>28</v>
      </c>
      <c r="B1044" s="58"/>
      <c r="C1044" s="37"/>
      <c r="D1044" s="38"/>
      <c r="E1044" s="43"/>
      <c r="F1044" s="43"/>
      <c r="G1044" s="43"/>
      <c r="H1044" s="43"/>
    </row>
    <row r="1045" spans="1:9" x14ac:dyDescent="0.25">
      <c r="A1045" s="32"/>
      <c r="B1045" s="39"/>
      <c r="C1045" s="22"/>
      <c r="D1045" s="22"/>
      <c r="E1045" s="22"/>
      <c r="F1045" s="22"/>
      <c r="G1045" s="22"/>
      <c r="H1045" s="22"/>
    </row>
    <row r="1046" spans="1:9" x14ac:dyDescent="0.25">
      <c r="A1046" s="72" t="s">
        <v>23</v>
      </c>
      <c r="B1046" s="73"/>
      <c r="C1046" s="35"/>
      <c r="D1046" s="36"/>
      <c r="E1046" s="72" t="s">
        <v>23</v>
      </c>
      <c r="F1046" s="73"/>
      <c r="G1046" s="74"/>
      <c r="H1046" s="18">
        <v>0</v>
      </c>
    </row>
    <row r="1047" spans="1:9" x14ac:dyDescent="0.25">
      <c r="A1047" s="57" t="s">
        <v>29</v>
      </c>
      <c r="B1047" s="58"/>
      <c r="C1047" s="37"/>
      <c r="D1047" s="38"/>
      <c r="E1047" s="57" t="s">
        <v>29</v>
      </c>
      <c r="F1047" s="58"/>
      <c r="G1047" s="59"/>
      <c r="H1047" s="23">
        <f>SUM(H1043,H1039)</f>
        <v>762.07999999999993</v>
      </c>
      <c r="I1047" s="1">
        <f>'[1]PLAN ELETRICA'!E349/J4</f>
        <v>762.08143373683379</v>
      </c>
    </row>
    <row r="1048" spans="1:9" ht="30.75" customHeight="1" x14ac:dyDescent="0.25">
      <c r="A1048" s="27" t="s">
        <v>252</v>
      </c>
      <c r="B1048" s="65" t="s">
        <v>253</v>
      </c>
      <c r="C1048" s="66"/>
      <c r="D1048" s="66"/>
      <c r="E1048" s="66"/>
      <c r="F1048" s="66"/>
      <c r="G1048" s="66"/>
      <c r="H1048" s="66"/>
    </row>
    <row r="1049" spans="1:9" ht="41.25" x14ac:dyDescent="0.25">
      <c r="A1049" s="63" t="s">
        <v>10</v>
      </c>
      <c r="B1049" s="64"/>
      <c r="C1049" s="31" t="s">
        <v>11</v>
      </c>
      <c r="D1049" s="31" t="s">
        <v>12</v>
      </c>
      <c r="E1049" s="27" t="s">
        <v>44</v>
      </c>
      <c r="F1049" s="20" t="s">
        <v>107</v>
      </c>
      <c r="G1049" s="27" t="s">
        <v>33</v>
      </c>
      <c r="H1049" s="27" t="s">
        <v>34</v>
      </c>
    </row>
    <row r="1050" spans="1:9" x14ac:dyDescent="0.25">
      <c r="A1050" s="57" t="s">
        <v>102</v>
      </c>
      <c r="B1050" s="58"/>
      <c r="C1050" s="37"/>
      <c r="D1050" s="38"/>
      <c r="E1050" s="32"/>
      <c r="F1050" s="33"/>
      <c r="G1050" s="33"/>
      <c r="H1050" s="33"/>
    </row>
    <row r="1051" spans="1:9" ht="19.5" customHeight="1" x14ac:dyDescent="0.25">
      <c r="A1051" s="57" t="s">
        <v>254</v>
      </c>
      <c r="B1051" s="59"/>
      <c r="C1051" s="15" t="s">
        <v>21</v>
      </c>
      <c r="D1051" s="16">
        <v>1</v>
      </c>
      <c r="E1051" s="15" t="s">
        <v>22</v>
      </c>
      <c r="F1051" s="15" t="s">
        <v>22</v>
      </c>
      <c r="G1051" s="3">
        <f>613.91-64.64</f>
        <v>549.27</v>
      </c>
      <c r="H1051" s="3">
        <f>G1051</f>
        <v>549.27</v>
      </c>
      <c r="I1051" s="17">
        <f>H1060-I1060</f>
        <v>-1.113032542093606E-3</v>
      </c>
    </row>
    <row r="1052" spans="1:9" x14ac:dyDescent="0.25">
      <c r="A1052" s="72" t="s">
        <v>23</v>
      </c>
      <c r="B1052" s="73"/>
      <c r="C1052" s="35"/>
      <c r="D1052" s="36"/>
      <c r="E1052" s="34" t="s">
        <v>23</v>
      </c>
      <c r="F1052" s="35"/>
      <c r="G1052" s="36"/>
      <c r="H1052" s="18">
        <f>H1051</f>
        <v>549.27</v>
      </c>
      <c r="I1052" s="17"/>
    </row>
    <row r="1053" spans="1:9" x14ac:dyDescent="0.25">
      <c r="A1053" s="57" t="s">
        <v>24</v>
      </c>
      <c r="B1053" s="58"/>
      <c r="C1053" s="37"/>
      <c r="D1053" s="38"/>
      <c r="E1053" s="32"/>
      <c r="F1053" s="33"/>
      <c r="G1053" s="33"/>
      <c r="H1053" s="33"/>
    </row>
    <row r="1054" spans="1:9" x14ac:dyDescent="0.25">
      <c r="A1054" s="57" t="s">
        <v>25</v>
      </c>
      <c r="B1054" s="59"/>
      <c r="C1054" s="19" t="s">
        <v>2</v>
      </c>
      <c r="D1054" s="29">
        <v>2.5</v>
      </c>
      <c r="E1054" s="20"/>
      <c r="F1054" s="21">
        <v>88264</v>
      </c>
      <c r="G1054" s="18">
        <v>19.25</v>
      </c>
      <c r="H1054" s="18">
        <f>G1054*D1054</f>
        <v>48.125</v>
      </c>
    </row>
    <row r="1055" spans="1:9" x14ac:dyDescent="0.25">
      <c r="A1055" s="57" t="s">
        <v>27</v>
      </c>
      <c r="B1055" s="59"/>
      <c r="C1055" s="19" t="s">
        <v>2</v>
      </c>
      <c r="D1055" s="29">
        <v>2.5</v>
      </c>
      <c r="E1055" s="20"/>
      <c r="F1055" s="21">
        <v>88247</v>
      </c>
      <c r="G1055" s="18">
        <v>14.53</v>
      </c>
      <c r="H1055" s="18">
        <f>G1055*D1055</f>
        <v>36.324999999999996</v>
      </c>
    </row>
    <row r="1056" spans="1:9" x14ac:dyDescent="0.25">
      <c r="A1056" s="72" t="s">
        <v>23</v>
      </c>
      <c r="B1056" s="73"/>
      <c r="C1056" s="35"/>
      <c r="D1056" s="36"/>
      <c r="E1056" s="72" t="s">
        <v>23</v>
      </c>
      <c r="F1056" s="73"/>
      <c r="G1056" s="74"/>
      <c r="H1056" s="18">
        <f>SUM(H1054:H1055)</f>
        <v>84.449999999999989</v>
      </c>
    </row>
    <row r="1057" spans="1:9" ht="12.75" customHeight="1" x14ac:dyDescent="0.25">
      <c r="A1057" s="46" t="s">
        <v>28</v>
      </c>
      <c r="B1057" s="43"/>
      <c r="C1057" s="43"/>
      <c r="D1057" s="43"/>
      <c r="E1057" s="43"/>
      <c r="F1057" s="43"/>
      <c r="G1057" s="43"/>
      <c r="H1057" s="43"/>
    </row>
    <row r="1058" spans="1:9" x14ac:dyDescent="0.25">
      <c r="A1058" s="60"/>
      <c r="B1058" s="62"/>
      <c r="C1058" s="22"/>
      <c r="D1058" s="22"/>
      <c r="E1058" s="22"/>
      <c r="F1058" s="22"/>
      <c r="G1058" s="22"/>
      <c r="H1058" s="22"/>
    </row>
    <row r="1059" spans="1:9" x14ac:dyDescent="0.25">
      <c r="A1059" s="72" t="s">
        <v>23</v>
      </c>
      <c r="B1059" s="73"/>
      <c r="C1059" s="35"/>
      <c r="D1059" s="36"/>
      <c r="E1059" s="72" t="s">
        <v>23</v>
      </c>
      <c r="F1059" s="73"/>
      <c r="G1059" s="74"/>
      <c r="H1059" s="18">
        <v>0</v>
      </c>
    </row>
    <row r="1060" spans="1:9" x14ac:dyDescent="0.25">
      <c r="A1060" s="57" t="s">
        <v>29</v>
      </c>
      <c r="B1060" s="58"/>
      <c r="C1060" s="37"/>
      <c r="D1060" s="38"/>
      <c r="E1060" s="57" t="s">
        <v>29</v>
      </c>
      <c r="F1060" s="58"/>
      <c r="G1060" s="59"/>
      <c r="H1060" s="23">
        <f>SUM(H1056,H1052)</f>
        <v>633.72</v>
      </c>
      <c r="I1060" s="1">
        <f>'[1]PLAN ELETRICA'!E350/J4</f>
        <v>633.72111303254212</v>
      </c>
    </row>
    <row r="1061" spans="1:9" x14ac:dyDescent="0.25">
      <c r="A1061" s="57" t="s">
        <v>255</v>
      </c>
      <c r="B1061" s="58"/>
      <c r="C1061" s="47"/>
      <c r="D1061" s="47"/>
      <c r="E1061" s="47"/>
      <c r="F1061" s="47"/>
      <c r="G1061" s="47"/>
      <c r="H1061" s="47"/>
    </row>
    <row r="1062" spans="1:9" ht="41.25" x14ac:dyDescent="0.25">
      <c r="A1062" s="63" t="s">
        <v>10</v>
      </c>
      <c r="B1062" s="64"/>
      <c r="C1062" s="31" t="s">
        <v>11</v>
      </c>
      <c r="D1062" s="31" t="s">
        <v>12</v>
      </c>
      <c r="E1062" s="27" t="s">
        <v>44</v>
      </c>
      <c r="F1062" s="20" t="s">
        <v>107</v>
      </c>
      <c r="G1062" s="27" t="s">
        <v>33</v>
      </c>
      <c r="H1062" s="27" t="s">
        <v>34</v>
      </c>
    </row>
    <row r="1063" spans="1:9" x14ac:dyDescent="0.25">
      <c r="A1063" s="57" t="s">
        <v>102</v>
      </c>
      <c r="B1063" s="58"/>
      <c r="C1063" s="37"/>
      <c r="D1063" s="38"/>
      <c r="E1063" s="32"/>
      <c r="F1063" s="33"/>
      <c r="G1063" s="33"/>
      <c r="H1063" s="33"/>
    </row>
    <row r="1064" spans="1:9" x14ac:dyDescent="0.25">
      <c r="A1064" s="57" t="s">
        <v>256</v>
      </c>
      <c r="B1064" s="59"/>
      <c r="C1064" s="19" t="s">
        <v>21</v>
      </c>
      <c r="D1064" s="21">
        <v>1</v>
      </c>
      <c r="E1064" s="19" t="s">
        <v>22</v>
      </c>
      <c r="F1064" s="19" t="s">
        <v>22</v>
      </c>
      <c r="G1064" s="18">
        <v>11.59</v>
      </c>
      <c r="H1064" s="18">
        <f>G1064</f>
        <v>11.59</v>
      </c>
      <c r="I1064" s="17">
        <f>H1073-I1073</f>
        <v>-6.0606822826603235E-3</v>
      </c>
    </row>
    <row r="1065" spans="1:9" x14ac:dyDescent="0.25">
      <c r="A1065" s="72" t="s">
        <v>23</v>
      </c>
      <c r="B1065" s="73"/>
      <c r="C1065" s="35"/>
      <c r="D1065" s="36"/>
      <c r="E1065" s="34" t="s">
        <v>23</v>
      </c>
      <c r="F1065" s="35"/>
      <c r="G1065" s="36"/>
      <c r="H1065" s="18">
        <f>H1064</f>
        <v>11.59</v>
      </c>
    </row>
    <row r="1066" spans="1:9" x14ac:dyDescent="0.25">
      <c r="A1066" s="57" t="s">
        <v>24</v>
      </c>
      <c r="B1066" s="58"/>
      <c r="C1066" s="37"/>
      <c r="D1066" s="38"/>
      <c r="E1066" s="32"/>
      <c r="F1066" s="33"/>
      <c r="G1066" s="33"/>
      <c r="H1066" s="33"/>
    </row>
    <row r="1067" spans="1:9" x14ac:dyDescent="0.25">
      <c r="A1067" s="57" t="s">
        <v>25</v>
      </c>
      <c r="B1067" s="59"/>
      <c r="C1067" s="19" t="s">
        <v>2</v>
      </c>
      <c r="D1067" s="29">
        <v>0.1</v>
      </c>
      <c r="E1067" s="20"/>
      <c r="F1067" s="21">
        <v>88264</v>
      </c>
      <c r="G1067" s="18">
        <v>19.25</v>
      </c>
      <c r="H1067" s="18">
        <f>G1067*D1067</f>
        <v>1.925</v>
      </c>
    </row>
    <row r="1068" spans="1:9" x14ac:dyDescent="0.25">
      <c r="A1068" s="57" t="s">
        <v>27</v>
      </c>
      <c r="B1068" s="59"/>
      <c r="C1068" s="19" t="s">
        <v>2</v>
      </c>
      <c r="D1068" s="29">
        <v>0.1</v>
      </c>
      <c r="E1068" s="20"/>
      <c r="F1068" s="21">
        <v>88247</v>
      </c>
      <c r="G1068" s="18">
        <v>14.53</v>
      </c>
      <c r="H1068" s="18">
        <f>G1068*D1068</f>
        <v>1.4530000000000001</v>
      </c>
    </row>
    <row r="1069" spans="1:9" x14ac:dyDescent="0.25">
      <c r="A1069" s="72" t="s">
        <v>23</v>
      </c>
      <c r="B1069" s="73"/>
      <c r="C1069" s="35"/>
      <c r="D1069" s="36"/>
      <c r="E1069" s="72" t="s">
        <v>23</v>
      </c>
      <c r="F1069" s="73"/>
      <c r="G1069" s="74"/>
      <c r="H1069" s="18">
        <f>SUM(H1067:H1068)</f>
        <v>3.3780000000000001</v>
      </c>
    </row>
    <row r="1070" spans="1:9" ht="12.75" customHeight="1" x14ac:dyDescent="0.25">
      <c r="A1070" s="46" t="s">
        <v>28</v>
      </c>
      <c r="B1070" s="43"/>
      <c r="C1070" s="43"/>
      <c r="D1070" s="43"/>
      <c r="E1070" s="43"/>
      <c r="F1070" s="43"/>
      <c r="G1070" s="43"/>
      <c r="H1070" s="43"/>
    </row>
    <row r="1071" spans="1:9" x14ac:dyDescent="0.25">
      <c r="A1071" s="60"/>
      <c r="B1071" s="62"/>
      <c r="C1071" s="22"/>
      <c r="D1071" s="22"/>
      <c r="E1071" s="22"/>
      <c r="F1071" s="22"/>
      <c r="G1071" s="22"/>
      <c r="H1071" s="22"/>
    </row>
    <row r="1072" spans="1:9" x14ac:dyDescent="0.25">
      <c r="A1072" s="72" t="s">
        <v>23</v>
      </c>
      <c r="B1072" s="73"/>
      <c r="C1072" s="35"/>
      <c r="D1072" s="36"/>
      <c r="E1072" s="72" t="s">
        <v>23</v>
      </c>
      <c r="F1072" s="73"/>
      <c r="G1072" s="74"/>
      <c r="H1072" s="18">
        <v>0</v>
      </c>
    </row>
    <row r="1073" spans="1:9" x14ac:dyDescent="0.25">
      <c r="A1073" s="57" t="s">
        <v>29</v>
      </c>
      <c r="B1073" s="58"/>
      <c r="C1073" s="37"/>
      <c r="D1073" s="38"/>
      <c r="E1073" s="57" t="s">
        <v>29</v>
      </c>
      <c r="F1073" s="58"/>
      <c r="G1073" s="59"/>
      <c r="H1073" s="23">
        <f>SUM(H1069,H1065)</f>
        <v>14.968</v>
      </c>
      <c r="I1073" s="1">
        <f>'[1]PLAN ELETRICA'!E351/J4</f>
        <v>14.97406068228266</v>
      </c>
    </row>
    <row r="1074" spans="1:9" x14ac:dyDescent="0.25">
      <c r="A1074" s="20" t="s">
        <v>257</v>
      </c>
      <c r="B1074" s="65" t="s">
        <v>258</v>
      </c>
      <c r="C1074" s="66"/>
      <c r="D1074" s="66"/>
      <c r="E1074" s="66"/>
      <c r="F1074" s="66"/>
      <c r="G1074" s="66"/>
      <c r="H1074" s="66"/>
    </row>
    <row r="1075" spans="1:9" ht="41.25" x14ac:dyDescent="0.25">
      <c r="A1075" s="87" t="s">
        <v>10</v>
      </c>
      <c r="B1075" s="88"/>
      <c r="C1075" s="31" t="s">
        <v>11</v>
      </c>
      <c r="D1075" s="31" t="s">
        <v>12</v>
      </c>
      <c r="E1075" s="27" t="s">
        <v>44</v>
      </c>
      <c r="F1075" s="20" t="s">
        <v>107</v>
      </c>
      <c r="G1075" s="27" t="s">
        <v>33</v>
      </c>
      <c r="H1075" s="27" t="s">
        <v>34</v>
      </c>
    </row>
    <row r="1076" spans="1:9" x14ac:dyDescent="0.25">
      <c r="A1076" s="92" t="s">
        <v>0</v>
      </c>
      <c r="B1076" s="93"/>
      <c r="C1076" s="93"/>
      <c r="D1076" s="93"/>
      <c r="E1076" s="93"/>
      <c r="F1076" s="93"/>
      <c r="G1076" s="93"/>
      <c r="H1076" s="94"/>
    </row>
    <row r="1077" spans="1:9" x14ac:dyDescent="0.25">
      <c r="A1077" s="4" t="s">
        <v>3</v>
      </c>
      <c r="B1077" s="65" t="s">
        <v>4</v>
      </c>
      <c r="C1077" s="66"/>
      <c r="D1077" s="66"/>
      <c r="E1077" s="66"/>
      <c r="F1077" s="66"/>
      <c r="G1077" s="66"/>
      <c r="H1077" s="67"/>
    </row>
    <row r="1078" spans="1:9" x14ac:dyDescent="0.25">
      <c r="A1078" s="57" t="s">
        <v>102</v>
      </c>
      <c r="B1078" s="58"/>
      <c r="C1078" s="37"/>
      <c r="D1078" s="38"/>
      <c r="E1078" s="32"/>
      <c r="F1078" s="33"/>
      <c r="G1078" s="33"/>
      <c r="H1078" s="33"/>
    </row>
    <row r="1079" spans="1:9" x14ac:dyDescent="0.25">
      <c r="A1079" s="57" t="s">
        <v>259</v>
      </c>
      <c r="B1079" s="59"/>
      <c r="C1079" s="15" t="s">
        <v>21</v>
      </c>
      <c r="D1079" s="16">
        <v>1</v>
      </c>
      <c r="E1079" s="15" t="s">
        <v>22</v>
      </c>
      <c r="F1079" s="15" t="s">
        <v>22</v>
      </c>
      <c r="G1079" s="3">
        <f>17.29-2.13</f>
        <v>15.16</v>
      </c>
      <c r="H1079" s="3">
        <f>G1079</f>
        <v>15.16</v>
      </c>
      <c r="I1079" s="17">
        <f>H1088-I1088</f>
        <v>-4.7083791856650237E-3</v>
      </c>
    </row>
    <row r="1080" spans="1:9" x14ac:dyDescent="0.25">
      <c r="A1080" s="72" t="s">
        <v>23</v>
      </c>
      <c r="B1080" s="73"/>
      <c r="C1080" s="35"/>
      <c r="D1080" s="36"/>
      <c r="E1080" s="34" t="s">
        <v>23</v>
      </c>
      <c r="F1080" s="35"/>
      <c r="G1080" s="36"/>
      <c r="H1080" s="18">
        <f>H1079</f>
        <v>15.16</v>
      </c>
    </row>
    <row r="1081" spans="1:9" x14ac:dyDescent="0.25">
      <c r="A1081" s="57" t="s">
        <v>24</v>
      </c>
      <c r="B1081" s="58"/>
      <c r="C1081" s="37"/>
      <c r="D1081" s="38"/>
      <c r="E1081" s="32"/>
      <c r="F1081" s="33"/>
      <c r="G1081" s="33"/>
      <c r="H1081" s="33"/>
    </row>
    <row r="1082" spans="1:9" x14ac:dyDescent="0.25">
      <c r="A1082" s="57" t="s">
        <v>25</v>
      </c>
      <c r="B1082" s="59"/>
      <c r="C1082" s="19" t="s">
        <v>2</v>
      </c>
      <c r="D1082" s="29">
        <v>0.5</v>
      </c>
      <c r="E1082" s="20"/>
      <c r="F1082" s="21">
        <v>88264</v>
      </c>
      <c r="G1082" s="18">
        <v>19.25</v>
      </c>
      <c r="H1082" s="18">
        <f>G1082*D1082</f>
        <v>9.625</v>
      </c>
    </row>
    <row r="1083" spans="1:9" x14ac:dyDescent="0.25">
      <c r="A1083" s="57" t="s">
        <v>27</v>
      </c>
      <c r="B1083" s="59"/>
      <c r="C1083" s="19" t="s">
        <v>2</v>
      </c>
      <c r="D1083" s="29">
        <v>0.5</v>
      </c>
      <c r="E1083" s="20"/>
      <c r="F1083" s="21">
        <v>88247</v>
      </c>
      <c r="G1083" s="18">
        <v>14.53</v>
      </c>
      <c r="H1083" s="18">
        <f>G1083*D1083</f>
        <v>7.2649999999999997</v>
      </c>
    </row>
    <row r="1084" spans="1:9" x14ac:dyDescent="0.25">
      <c r="A1084" s="72" t="s">
        <v>23</v>
      </c>
      <c r="B1084" s="73"/>
      <c r="C1084" s="35"/>
      <c r="D1084" s="36"/>
      <c r="E1084" s="72" t="s">
        <v>23</v>
      </c>
      <c r="F1084" s="73"/>
      <c r="G1084" s="74"/>
      <c r="H1084" s="18">
        <f>SUM(H1082:H1083)</f>
        <v>16.89</v>
      </c>
    </row>
    <row r="1085" spans="1:9" ht="12.75" customHeight="1" x14ac:dyDescent="0.25">
      <c r="A1085" s="46" t="s">
        <v>28</v>
      </c>
      <c r="B1085" s="43"/>
      <c r="C1085" s="43"/>
      <c r="D1085" s="43"/>
      <c r="E1085" s="43"/>
      <c r="F1085" s="43"/>
      <c r="G1085" s="43"/>
      <c r="H1085" s="43"/>
    </row>
    <row r="1086" spans="1:9" x14ac:dyDescent="0.25">
      <c r="A1086" s="60"/>
      <c r="B1086" s="62"/>
      <c r="C1086" s="22"/>
      <c r="D1086" s="22"/>
      <c r="E1086" s="22"/>
      <c r="F1086" s="22"/>
      <c r="G1086" s="22"/>
      <c r="H1086" s="22"/>
    </row>
    <row r="1087" spans="1:9" x14ac:dyDescent="0.25">
      <c r="A1087" s="72" t="s">
        <v>23</v>
      </c>
      <c r="B1087" s="73"/>
      <c r="C1087" s="35"/>
      <c r="D1087" s="36"/>
      <c r="E1087" s="72" t="s">
        <v>23</v>
      </c>
      <c r="F1087" s="73"/>
      <c r="G1087" s="74"/>
      <c r="H1087" s="18">
        <v>0</v>
      </c>
    </row>
    <row r="1088" spans="1:9" x14ac:dyDescent="0.25">
      <c r="A1088" s="57" t="s">
        <v>29</v>
      </c>
      <c r="B1088" s="58"/>
      <c r="C1088" s="37"/>
      <c r="D1088" s="38"/>
      <c r="E1088" s="57" t="s">
        <v>29</v>
      </c>
      <c r="F1088" s="58"/>
      <c r="G1088" s="59"/>
      <c r="H1088" s="23">
        <f>SUM(H1084,H1080)</f>
        <v>32.049999999999997</v>
      </c>
      <c r="I1088" s="1">
        <f>'[1]PLAN ELETRICA'!E365/J4</f>
        <v>32.054708379185662</v>
      </c>
    </row>
    <row r="1089" spans="1:9" x14ac:dyDescent="0.25">
      <c r="A1089" s="20" t="s">
        <v>260</v>
      </c>
      <c r="B1089" s="65" t="s">
        <v>261</v>
      </c>
      <c r="C1089" s="66"/>
      <c r="D1089" s="66"/>
      <c r="E1089" s="66"/>
      <c r="F1089" s="66"/>
      <c r="G1089" s="66"/>
      <c r="H1089" s="66"/>
    </row>
    <row r="1090" spans="1:9" ht="41.25" x14ac:dyDescent="0.25">
      <c r="A1090" s="63" t="s">
        <v>10</v>
      </c>
      <c r="B1090" s="64"/>
      <c r="C1090" s="31" t="s">
        <v>11</v>
      </c>
      <c r="D1090" s="31" t="s">
        <v>12</v>
      </c>
      <c r="E1090" s="27" t="s">
        <v>44</v>
      </c>
      <c r="F1090" s="20" t="s">
        <v>107</v>
      </c>
      <c r="G1090" s="27" t="s">
        <v>33</v>
      </c>
      <c r="H1090" s="27" t="s">
        <v>34</v>
      </c>
    </row>
    <row r="1091" spans="1:9" x14ac:dyDescent="0.25">
      <c r="A1091" s="57" t="s">
        <v>102</v>
      </c>
      <c r="B1091" s="58"/>
      <c r="C1091" s="37"/>
      <c r="D1091" s="38"/>
      <c r="E1091" s="32"/>
      <c r="F1091" s="33"/>
      <c r="G1091" s="33"/>
      <c r="H1091" s="33"/>
    </row>
    <row r="1092" spans="1:9" x14ac:dyDescent="0.25">
      <c r="A1092" s="57" t="s">
        <v>262</v>
      </c>
      <c r="B1092" s="59"/>
      <c r="C1092" s="15" t="s">
        <v>21</v>
      </c>
      <c r="D1092" s="16">
        <v>1</v>
      </c>
      <c r="E1092" s="15" t="s">
        <v>22</v>
      </c>
      <c r="F1092" s="15" t="s">
        <v>22</v>
      </c>
      <c r="G1092" s="3">
        <f>112.93-11.91</f>
        <v>101.02000000000001</v>
      </c>
      <c r="H1092" s="3">
        <f>G1092</f>
        <v>101.02000000000001</v>
      </c>
      <c r="I1092" s="17">
        <f>H1101-I1101</f>
        <v>4.0103757270912865E-3</v>
      </c>
    </row>
    <row r="1093" spans="1:9" x14ac:dyDescent="0.25">
      <c r="A1093" s="72" t="s">
        <v>23</v>
      </c>
      <c r="B1093" s="73"/>
      <c r="C1093" s="35"/>
      <c r="D1093" s="36"/>
      <c r="E1093" s="34" t="s">
        <v>23</v>
      </c>
      <c r="F1093" s="35"/>
      <c r="G1093" s="36"/>
      <c r="H1093" s="18">
        <f>H1092</f>
        <v>101.02000000000001</v>
      </c>
    </row>
    <row r="1094" spans="1:9" x14ac:dyDescent="0.25">
      <c r="A1094" s="57" t="s">
        <v>24</v>
      </c>
      <c r="B1094" s="58"/>
      <c r="C1094" s="37"/>
      <c r="D1094" s="38"/>
      <c r="E1094" s="32"/>
      <c r="F1094" s="33"/>
      <c r="G1094" s="33"/>
      <c r="H1094" s="33"/>
    </row>
    <row r="1095" spans="1:9" x14ac:dyDescent="0.25">
      <c r="A1095" s="57" t="s">
        <v>25</v>
      </c>
      <c r="B1095" s="59"/>
      <c r="C1095" s="19" t="s">
        <v>2</v>
      </c>
      <c r="D1095" s="29">
        <v>0.5</v>
      </c>
      <c r="E1095" s="20"/>
      <c r="F1095" s="21">
        <v>88264</v>
      </c>
      <c r="G1095" s="18">
        <v>19.25</v>
      </c>
      <c r="H1095" s="18">
        <f>G1095*D1095</f>
        <v>9.625</v>
      </c>
    </row>
    <row r="1096" spans="1:9" x14ac:dyDescent="0.25">
      <c r="A1096" s="57" t="s">
        <v>27</v>
      </c>
      <c r="B1096" s="59"/>
      <c r="C1096" s="19" t="s">
        <v>2</v>
      </c>
      <c r="D1096" s="29">
        <v>0.5</v>
      </c>
      <c r="E1096" s="20"/>
      <c r="F1096" s="21">
        <v>88247</v>
      </c>
      <c r="G1096" s="18">
        <v>14.53</v>
      </c>
      <c r="H1096" s="18">
        <f>G1096*D1096</f>
        <v>7.2649999999999997</v>
      </c>
    </row>
    <row r="1097" spans="1:9" x14ac:dyDescent="0.25">
      <c r="A1097" s="72" t="s">
        <v>23</v>
      </c>
      <c r="B1097" s="73"/>
      <c r="C1097" s="35"/>
      <c r="D1097" s="36"/>
      <c r="E1097" s="72" t="s">
        <v>23</v>
      </c>
      <c r="F1097" s="73"/>
      <c r="G1097" s="74"/>
      <c r="H1097" s="18">
        <f>SUM(H1095:H1096)</f>
        <v>16.89</v>
      </c>
    </row>
    <row r="1098" spans="1:9" ht="12.75" customHeight="1" x14ac:dyDescent="0.25">
      <c r="A1098" s="46" t="s">
        <v>28</v>
      </c>
      <c r="B1098" s="43"/>
      <c r="C1098" s="43"/>
      <c r="D1098" s="43"/>
      <c r="E1098" s="43"/>
      <c r="F1098" s="43"/>
      <c r="G1098" s="43"/>
      <c r="H1098" s="43"/>
    </row>
    <row r="1099" spans="1:9" x14ac:dyDescent="0.25">
      <c r="A1099" s="60"/>
      <c r="B1099" s="62"/>
      <c r="C1099" s="22"/>
      <c r="D1099" s="22"/>
      <c r="E1099" s="22"/>
      <c r="F1099" s="22"/>
      <c r="G1099" s="22"/>
      <c r="H1099" s="22"/>
    </row>
    <row r="1100" spans="1:9" x14ac:dyDescent="0.25">
      <c r="A1100" s="72" t="s">
        <v>23</v>
      </c>
      <c r="B1100" s="73"/>
      <c r="C1100" s="35"/>
      <c r="D1100" s="36"/>
      <c r="E1100" s="72" t="s">
        <v>23</v>
      </c>
      <c r="F1100" s="73"/>
      <c r="G1100" s="74"/>
      <c r="H1100" s="18">
        <v>0</v>
      </c>
    </row>
    <row r="1101" spans="1:9" x14ac:dyDescent="0.25">
      <c r="A1101" s="57" t="s">
        <v>29</v>
      </c>
      <c r="B1101" s="58"/>
      <c r="C1101" s="37"/>
      <c r="D1101" s="38"/>
      <c r="E1101" s="57" t="s">
        <v>29</v>
      </c>
      <c r="F1101" s="58"/>
      <c r="G1101" s="59"/>
      <c r="H1101" s="23">
        <f>SUM(H1097,H1093)</f>
        <v>117.91000000000001</v>
      </c>
      <c r="I1101" s="1">
        <f>'[1]PLAN ELETRICA'!E369/J4</f>
        <v>117.90598962427292</v>
      </c>
    </row>
    <row r="1102" spans="1:9" x14ac:dyDescent="0.25">
      <c r="A1102" s="20" t="s">
        <v>263</v>
      </c>
      <c r="B1102" s="65" t="s">
        <v>264</v>
      </c>
      <c r="C1102" s="66"/>
      <c r="D1102" s="66"/>
      <c r="E1102" s="66"/>
      <c r="F1102" s="66"/>
      <c r="G1102" s="66"/>
      <c r="H1102" s="66"/>
    </row>
    <row r="1103" spans="1:9" ht="41.25" x14ac:dyDescent="0.25">
      <c r="A1103" s="63" t="s">
        <v>10</v>
      </c>
      <c r="B1103" s="64"/>
      <c r="C1103" s="31" t="s">
        <v>11</v>
      </c>
      <c r="D1103" s="31" t="s">
        <v>12</v>
      </c>
      <c r="E1103" s="27" t="s">
        <v>44</v>
      </c>
      <c r="F1103" s="20" t="s">
        <v>107</v>
      </c>
      <c r="G1103" s="27" t="s">
        <v>33</v>
      </c>
      <c r="H1103" s="27" t="s">
        <v>34</v>
      </c>
    </row>
    <row r="1104" spans="1:9" x14ac:dyDescent="0.25">
      <c r="A1104" s="57" t="s">
        <v>102</v>
      </c>
      <c r="B1104" s="58"/>
      <c r="C1104" s="37"/>
      <c r="D1104" s="38"/>
      <c r="E1104" s="32"/>
      <c r="F1104" s="33"/>
      <c r="G1104" s="33"/>
      <c r="H1104" s="33"/>
    </row>
    <row r="1105" spans="1:9" x14ac:dyDescent="0.25">
      <c r="A1105" s="60"/>
      <c r="B1105" s="62"/>
      <c r="C1105" s="22"/>
      <c r="D1105" s="22"/>
      <c r="E1105" s="22"/>
      <c r="F1105" s="22"/>
      <c r="G1105" s="22"/>
      <c r="H1105" s="22"/>
    </row>
    <row r="1106" spans="1:9" x14ac:dyDescent="0.25">
      <c r="A1106" s="72" t="s">
        <v>23</v>
      </c>
      <c r="B1106" s="73"/>
      <c r="C1106" s="35"/>
      <c r="D1106" s="36"/>
      <c r="E1106" s="34" t="s">
        <v>23</v>
      </c>
      <c r="F1106" s="35"/>
      <c r="G1106" s="36"/>
      <c r="H1106" s="18">
        <v>0</v>
      </c>
    </row>
    <row r="1107" spans="1:9" x14ac:dyDescent="0.25">
      <c r="A1107" s="57" t="s">
        <v>24</v>
      </c>
      <c r="B1107" s="58"/>
      <c r="C1107" s="37"/>
      <c r="D1107" s="38"/>
      <c r="E1107" s="32"/>
      <c r="F1107" s="33"/>
      <c r="G1107" s="33"/>
      <c r="H1107" s="33"/>
    </row>
    <row r="1108" spans="1:9" x14ac:dyDescent="0.25">
      <c r="A1108" s="57" t="s">
        <v>25</v>
      </c>
      <c r="B1108" s="59"/>
      <c r="C1108" s="19" t="s">
        <v>2</v>
      </c>
      <c r="D1108" s="21">
        <v>1.982</v>
      </c>
      <c r="E1108" s="20"/>
      <c r="F1108" s="21">
        <v>88264</v>
      </c>
      <c r="G1108" s="18">
        <v>19.25</v>
      </c>
      <c r="H1108" s="18">
        <f>G1108*D1108</f>
        <v>38.153500000000001</v>
      </c>
    </row>
    <row r="1109" spans="1:9" x14ac:dyDescent="0.25">
      <c r="A1109" s="57" t="s">
        <v>27</v>
      </c>
      <c r="B1109" s="59"/>
      <c r="C1109" s="19" t="s">
        <v>2</v>
      </c>
      <c r="D1109" s="21">
        <v>2</v>
      </c>
      <c r="E1109" s="20"/>
      <c r="F1109" s="21">
        <v>88247</v>
      </c>
      <c r="G1109" s="18">
        <v>14.53</v>
      </c>
      <c r="H1109" s="18">
        <f>G1109*D1109</f>
        <v>29.06</v>
      </c>
    </row>
    <row r="1110" spans="1:9" x14ac:dyDescent="0.25">
      <c r="A1110" s="72" t="s">
        <v>23</v>
      </c>
      <c r="B1110" s="73"/>
      <c r="C1110" s="35"/>
      <c r="D1110" s="36"/>
      <c r="E1110" s="72" t="s">
        <v>23</v>
      </c>
      <c r="F1110" s="73"/>
      <c r="G1110" s="74"/>
      <c r="H1110" s="18">
        <f>SUM(H1108:H1109)</f>
        <v>67.213499999999996</v>
      </c>
    </row>
    <row r="1111" spans="1:9" ht="12.75" customHeight="1" x14ac:dyDescent="0.25">
      <c r="A1111" s="46" t="s">
        <v>28</v>
      </c>
      <c r="B1111" s="43"/>
      <c r="C1111" s="43"/>
      <c r="D1111" s="43"/>
      <c r="E1111" s="43"/>
      <c r="F1111" s="43"/>
      <c r="G1111" s="43"/>
      <c r="H1111" s="43"/>
    </row>
    <row r="1112" spans="1:9" x14ac:dyDescent="0.25">
      <c r="A1112" s="60"/>
      <c r="B1112" s="62"/>
      <c r="C1112" s="22"/>
      <c r="D1112" s="22"/>
      <c r="E1112" s="22"/>
      <c r="F1112" s="22"/>
      <c r="G1112" s="22"/>
      <c r="H1112" s="22"/>
    </row>
    <row r="1113" spans="1:9" x14ac:dyDescent="0.25">
      <c r="A1113" s="72" t="s">
        <v>23</v>
      </c>
      <c r="B1113" s="73"/>
      <c r="C1113" s="35"/>
      <c r="D1113" s="36"/>
      <c r="E1113" s="72" t="s">
        <v>23</v>
      </c>
      <c r="F1113" s="73"/>
      <c r="G1113" s="74"/>
      <c r="H1113" s="18">
        <v>0</v>
      </c>
    </row>
    <row r="1114" spans="1:9" x14ac:dyDescent="0.25">
      <c r="A1114" s="57" t="s">
        <v>29</v>
      </c>
      <c r="B1114" s="58"/>
      <c r="C1114" s="37"/>
      <c r="D1114" s="38"/>
      <c r="E1114" s="57" t="s">
        <v>29</v>
      </c>
      <c r="F1114" s="58"/>
      <c r="G1114" s="59"/>
      <c r="H1114" s="23">
        <f>SUM(H1110,H1106)</f>
        <v>67.213499999999996</v>
      </c>
      <c r="I1114" s="1">
        <f>'[1]PLAN ELETRICA'!E381/J4</f>
        <v>65.209872661531207</v>
      </c>
    </row>
    <row r="1115" spans="1:9" x14ac:dyDescent="0.25">
      <c r="A1115" s="46" t="s">
        <v>265</v>
      </c>
      <c r="B1115" s="86" t="s">
        <v>266</v>
      </c>
      <c r="C1115" s="66"/>
      <c r="D1115" s="66"/>
      <c r="E1115" s="66"/>
      <c r="F1115" s="66"/>
      <c r="G1115" s="66"/>
      <c r="H1115" s="66"/>
    </row>
    <row r="1116" spans="1:9" ht="41.25" x14ac:dyDescent="0.25">
      <c r="A1116" s="63" t="s">
        <v>10</v>
      </c>
      <c r="B1116" s="64"/>
      <c r="C1116" s="31" t="s">
        <v>11</v>
      </c>
      <c r="D1116" s="31" t="s">
        <v>12</v>
      </c>
      <c r="E1116" s="27" t="s">
        <v>44</v>
      </c>
      <c r="F1116" s="20" t="s">
        <v>107</v>
      </c>
      <c r="G1116" s="27" t="s">
        <v>33</v>
      </c>
      <c r="H1116" s="27" t="s">
        <v>34</v>
      </c>
    </row>
    <row r="1117" spans="1:9" x14ac:dyDescent="0.25">
      <c r="A1117" s="57" t="s">
        <v>102</v>
      </c>
      <c r="B1117" s="58"/>
      <c r="C1117" s="37"/>
      <c r="D1117" s="38"/>
      <c r="E1117" s="32"/>
      <c r="F1117" s="33"/>
      <c r="G1117" s="33"/>
      <c r="H1117" s="33"/>
    </row>
    <row r="1118" spans="1:9" x14ac:dyDescent="0.25">
      <c r="A1118" s="60"/>
      <c r="B1118" s="62"/>
      <c r="C1118" s="22"/>
      <c r="D1118" s="22"/>
      <c r="E1118" s="22"/>
      <c r="F1118" s="22"/>
      <c r="G1118" s="22"/>
      <c r="H1118" s="22"/>
    </row>
    <row r="1119" spans="1:9" x14ac:dyDescent="0.25">
      <c r="A1119" s="72" t="s">
        <v>23</v>
      </c>
      <c r="B1119" s="73"/>
      <c r="C1119" s="35"/>
      <c r="D1119" s="36"/>
      <c r="E1119" s="34" t="s">
        <v>23</v>
      </c>
      <c r="F1119" s="35"/>
      <c r="G1119" s="36"/>
      <c r="H1119" s="18">
        <v>0</v>
      </c>
    </row>
    <row r="1120" spans="1:9" x14ac:dyDescent="0.25">
      <c r="A1120" s="57" t="s">
        <v>24</v>
      </c>
      <c r="B1120" s="58"/>
      <c r="C1120" s="37"/>
      <c r="D1120" s="38"/>
      <c r="E1120" s="32"/>
      <c r="F1120" s="33"/>
      <c r="G1120" s="33"/>
      <c r="H1120" s="33"/>
    </row>
    <row r="1121" spans="1:9" x14ac:dyDescent="0.25">
      <c r="A1121" s="57" t="s">
        <v>25</v>
      </c>
      <c r="B1121" s="59"/>
      <c r="C1121" s="19" t="s">
        <v>2</v>
      </c>
      <c r="D1121" s="21">
        <v>0.96</v>
      </c>
      <c r="E1121" s="20"/>
      <c r="F1121" s="21">
        <v>88264</v>
      </c>
      <c r="G1121" s="18">
        <v>19.25</v>
      </c>
      <c r="H1121" s="18">
        <f>G1121*D1121</f>
        <v>18.48</v>
      </c>
    </row>
    <row r="1122" spans="1:9" x14ac:dyDescent="0.25">
      <c r="A1122" s="57" t="s">
        <v>27</v>
      </c>
      <c r="B1122" s="59"/>
      <c r="C1122" s="19" t="s">
        <v>2</v>
      </c>
      <c r="D1122" s="21">
        <v>1</v>
      </c>
      <c r="E1122" s="20"/>
      <c r="F1122" s="21">
        <v>88247</v>
      </c>
      <c r="G1122" s="18">
        <v>14.53</v>
      </c>
      <c r="H1122" s="18">
        <f>G1122*D1122</f>
        <v>14.53</v>
      </c>
    </row>
    <row r="1123" spans="1:9" x14ac:dyDescent="0.25">
      <c r="A1123" s="72" t="s">
        <v>23</v>
      </c>
      <c r="B1123" s="73"/>
      <c r="C1123" s="35"/>
      <c r="D1123" s="36"/>
      <c r="E1123" s="72" t="s">
        <v>23</v>
      </c>
      <c r="F1123" s="73"/>
      <c r="G1123" s="74"/>
      <c r="H1123" s="18">
        <f>SUM(H1121:H1122)</f>
        <v>33.01</v>
      </c>
    </row>
    <row r="1124" spans="1:9" ht="12.75" customHeight="1" x14ac:dyDescent="0.25">
      <c r="A1124" s="46" t="s">
        <v>28</v>
      </c>
      <c r="B1124" s="43"/>
      <c r="C1124" s="43"/>
      <c r="D1124" s="43"/>
      <c r="E1124" s="43"/>
      <c r="F1124" s="43"/>
      <c r="G1124" s="43"/>
      <c r="H1124" s="43"/>
    </row>
    <row r="1125" spans="1:9" x14ac:dyDescent="0.25">
      <c r="A1125" s="32"/>
      <c r="B1125" s="39"/>
      <c r="C1125" s="22"/>
      <c r="D1125" s="22"/>
      <c r="E1125" s="22"/>
      <c r="F1125" s="22"/>
      <c r="G1125" s="22"/>
      <c r="H1125" s="22"/>
    </row>
    <row r="1126" spans="1:9" x14ac:dyDescent="0.25">
      <c r="A1126" s="34" t="s">
        <v>23</v>
      </c>
      <c r="B1126" s="35"/>
      <c r="C1126" s="35"/>
      <c r="D1126" s="36"/>
      <c r="E1126" s="72" t="s">
        <v>23</v>
      </c>
      <c r="F1126" s="73"/>
      <c r="G1126" s="74"/>
      <c r="H1126" s="18">
        <v>0</v>
      </c>
    </row>
    <row r="1127" spans="1:9" x14ac:dyDescent="0.25">
      <c r="A1127" s="34"/>
      <c r="B1127" s="35"/>
      <c r="C1127" s="35"/>
      <c r="D1127" s="35"/>
      <c r="E1127" s="57" t="s">
        <v>29</v>
      </c>
      <c r="F1127" s="58"/>
      <c r="G1127" s="59"/>
      <c r="H1127" s="23">
        <f>SUM(H1123,H1119)</f>
        <v>33.01</v>
      </c>
      <c r="I1127" s="1">
        <f>'[1]PLAN ELETRICA'!E382/J4</f>
        <v>33.068699889954409</v>
      </c>
    </row>
    <row r="1128" spans="1:9" x14ac:dyDescent="0.25">
      <c r="A1128" s="92" t="s">
        <v>0</v>
      </c>
      <c r="B1128" s="93"/>
      <c r="C1128" s="93"/>
      <c r="D1128" s="93"/>
      <c r="E1128" s="93"/>
      <c r="F1128" s="93"/>
      <c r="G1128" s="93"/>
      <c r="H1128" s="94"/>
    </row>
    <row r="1129" spans="1:9" x14ac:dyDescent="0.25">
      <c r="A1129" s="46" t="s">
        <v>267</v>
      </c>
      <c r="B1129" s="86" t="s">
        <v>268</v>
      </c>
      <c r="C1129" s="66"/>
      <c r="D1129" s="66"/>
      <c r="E1129" s="66"/>
      <c r="F1129" s="66"/>
      <c r="G1129" s="66"/>
      <c r="H1129" s="66"/>
    </row>
    <row r="1130" spans="1:9" ht="41.25" x14ac:dyDescent="0.25">
      <c r="A1130" s="63" t="s">
        <v>10</v>
      </c>
      <c r="B1130" s="64"/>
      <c r="C1130" s="31" t="s">
        <v>11</v>
      </c>
      <c r="D1130" s="31" t="s">
        <v>12</v>
      </c>
      <c r="E1130" s="27" t="s">
        <v>44</v>
      </c>
      <c r="F1130" s="20" t="s">
        <v>107</v>
      </c>
      <c r="G1130" s="27" t="s">
        <v>33</v>
      </c>
      <c r="H1130" s="27" t="s">
        <v>34</v>
      </c>
    </row>
    <row r="1131" spans="1:9" x14ac:dyDescent="0.25">
      <c r="A1131" s="57" t="s">
        <v>102</v>
      </c>
      <c r="B1131" s="58"/>
      <c r="C1131" s="37"/>
      <c r="D1131" s="38"/>
      <c r="E1131" s="32"/>
      <c r="F1131" s="33"/>
      <c r="G1131" s="33"/>
      <c r="H1131" s="33"/>
    </row>
    <row r="1132" spans="1:9" x14ac:dyDescent="0.25">
      <c r="A1132" s="60"/>
      <c r="B1132" s="62"/>
      <c r="C1132" s="22"/>
      <c r="D1132" s="22"/>
      <c r="E1132" s="22"/>
      <c r="F1132" s="22"/>
      <c r="G1132" s="22"/>
      <c r="H1132" s="22"/>
    </row>
    <row r="1133" spans="1:9" x14ac:dyDescent="0.25">
      <c r="A1133" s="72" t="s">
        <v>23</v>
      </c>
      <c r="B1133" s="73"/>
      <c r="C1133" s="35"/>
      <c r="D1133" s="36"/>
      <c r="E1133" s="34" t="s">
        <v>23</v>
      </c>
      <c r="F1133" s="35"/>
      <c r="G1133" s="36"/>
      <c r="H1133" s="18">
        <v>0</v>
      </c>
    </row>
    <row r="1134" spans="1:9" x14ac:dyDescent="0.25">
      <c r="A1134" s="57" t="s">
        <v>24</v>
      </c>
      <c r="B1134" s="58"/>
      <c r="C1134" s="37"/>
      <c r="D1134" s="38"/>
      <c r="E1134" s="32"/>
      <c r="F1134" s="33"/>
      <c r="G1134" s="33"/>
      <c r="H1134" s="33"/>
    </row>
    <row r="1135" spans="1:9" x14ac:dyDescent="0.25">
      <c r="A1135" s="57" t="s">
        <v>25</v>
      </c>
      <c r="B1135" s="59"/>
      <c r="C1135" s="19" t="s">
        <v>2</v>
      </c>
      <c r="D1135" s="21">
        <v>0.96299999999999997</v>
      </c>
      <c r="E1135" s="20"/>
      <c r="F1135" s="21">
        <v>88264</v>
      </c>
      <c r="G1135" s="18">
        <v>19.25</v>
      </c>
      <c r="H1135" s="18">
        <f>G1135*D1135</f>
        <v>18.537749999999999</v>
      </c>
    </row>
    <row r="1136" spans="1:9" x14ac:dyDescent="0.25">
      <c r="A1136" s="57" t="s">
        <v>27</v>
      </c>
      <c r="B1136" s="59"/>
      <c r="C1136" s="19" t="s">
        <v>2</v>
      </c>
      <c r="D1136" s="21">
        <v>1</v>
      </c>
      <c r="E1136" s="20"/>
      <c r="F1136" s="21">
        <v>88247</v>
      </c>
      <c r="G1136" s="18">
        <v>14.53</v>
      </c>
      <c r="H1136" s="18">
        <f>G1136*D1136</f>
        <v>14.53</v>
      </c>
    </row>
    <row r="1137" spans="1:9" x14ac:dyDescent="0.25">
      <c r="A1137" s="72" t="s">
        <v>23</v>
      </c>
      <c r="B1137" s="73"/>
      <c r="C1137" s="35"/>
      <c r="D1137" s="36"/>
      <c r="E1137" s="72" t="s">
        <v>23</v>
      </c>
      <c r="F1137" s="73"/>
      <c r="G1137" s="74"/>
      <c r="H1137" s="18">
        <f>SUM(H1135:H1136)</f>
        <v>33.067749999999997</v>
      </c>
    </row>
    <row r="1138" spans="1:9" ht="12.75" customHeight="1" x14ac:dyDescent="0.25">
      <c r="A1138" s="46" t="s">
        <v>28</v>
      </c>
      <c r="B1138" s="43"/>
      <c r="C1138" s="43"/>
      <c r="D1138" s="43"/>
      <c r="E1138" s="43"/>
      <c r="F1138" s="43"/>
      <c r="G1138" s="43"/>
      <c r="H1138" s="43"/>
    </row>
    <row r="1139" spans="1:9" x14ac:dyDescent="0.25">
      <c r="A1139" s="60"/>
      <c r="B1139" s="62"/>
      <c r="C1139" s="22"/>
      <c r="D1139" s="22"/>
      <c r="E1139" s="22"/>
      <c r="F1139" s="22"/>
      <c r="G1139" s="22"/>
      <c r="H1139" s="22"/>
    </row>
    <row r="1140" spans="1:9" x14ac:dyDescent="0.25">
      <c r="A1140" s="72" t="s">
        <v>23</v>
      </c>
      <c r="B1140" s="73"/>
      <c r="C1140" s="35"/>
      <c r="D1140" s="36"/>
      <c r="E1140" s="72" t="s">
        <v>23</v>
      </c>
      <c r="F1140" s="73"/>
      <c r="G1140" s="74"/>
      <c r="H1140" s="18">
        <v>0</v>
      </c>
    </row>
    <row r="1141" spans="1:9" x14ac:dyDescent="0.25">
      <c r="A1141" s="57" t="s">
        <v>29</v>
      </c>
      <c r="B1141" s="58"/>
      <c r="C1141" s="37"/>
      <c r="D1141" s="38"/>
      <c r="E1141" s="57" t="s">
        <v>29</v>
      </c>
      <c r="F1141" s="58"/>
      <c r="G1141" s="59"/>
      <c r="H1141" s="23">
        <f>SUM(H1137,H1133)</f>
        <v>33.067749999999997</v>
      </c>
      <c r="I1141" s="1">
        <f>'[1]PLAN ELETRICA'!E383/J4</f>
        <v>33.068699889954409</v>
      </c>
    </row>
    <row r="1142" spans="1:9" ht="12.75" customHeight="1" x14ac:dyDescent="0.25">
      <c r="A1142" s="48" t="s">
        <v>269</v>
      </c>
      <c r="B1142" s="86" t="s">
        <v>266</v>
      </c>
      <c r="C1142" s="66"/>
      <c r="D1142" s="66"/>
      <c r="E1142" s="66"/>
      <c r="F1142" s="66"/>
      <c r="G1142" s="66"/>
      <c r="H1142" s="66"/>
    </row>
    <row r="1143" spans="1:9" ht="41.25" x14ac:dyDescent="0.25">
      <c r="A1143" s="63" t="s">
        <v>10</v>
      </c>
      <c r="B1143" s="64"/>
      <c r="C1143" s="31" t="s">
        <v>11</v>
      </c>
      <c r="D1143" s="31" t="s">
        <v>12</v>
      </c>
      <c r="E1143" s="27" t="s">
        <v>44</v>
      </c>
      <c r="F1143" s="20" t="s">
        <v>107</v>
      </c>
      <c r="G1143" s="27" t="s">
        <v>33</v>
      </c>
      <c r="H1143" s="27" t="s">
        <v>34</v>
      </c>
    </row>
    <row r="1144" spans="1:9" x14ac:dyDescent="0.25">
      <c r="A1144" s="57" t="s">
        <v>102</v>
      </c>
      <c r="B1144" s="58"/>
      <c r="C1144" s="37"/>
      <c r="D1144" s="38"/>
      <c r="E1144" s="32"/>
      <c r="F1144" s="33"/>
      <c r="G1144" s="33"/>
      <c r="H1144" s="33"/>
    </row>
    <row r="1145" spans="1:9" x14ac:dyDescent="0.25">
      <c r="A1145" s="60"/>
      <c r="B1145" s="62"/>
      <c r="C1145" s="22"/>
      <c r="D1145" s="22"/>
      <c r="E1145" s="22"/>
      <c r="F1145" s="22"/>
      <c r="G1145" s="22"/>
      <c r="H1145" s="22"/>
    </row>
    <row r="1146" spans="1:9" x14ac:dyDescent="0.25">
      <c r="A1146" s="72" t="s">
        <v>23</v>
      </c>
      <c r="B1146" s="73"/>
      <c r="C1146" s="35"/>
      <c r="D1146" s="36"/>
      <c r="E1146" s="34" t="s">
        <v>23</v>
      </c>
      <c r="F1146" s="35"/>
      <c r="G1146" s="36"/>
      <c r="H1146" s="18">
        <v>0</v>
      </c>
    </row>
    <row r="1147" spans="1:9" x14ac:dyDescent="0.25">
      <c r="A1147" s="57" t="s">
        <v>24</v>
      </c>
      <c r="B1147" s="58"/>
      <c r="C1147" s="37"/>
      <c r="D1147" s="38"/>
      <c r="E1147" s="32"/>
      <c r="F1147" s="33"/>
      <c r="G1147" s="33"/>
      <c r="H1147" s="33"/>
    </row>
    <row r="1148" spans="1:9" ht="12.75" customHeight="1" x14ac:dyDescent="0.25">
      <c r="A1148" s="57" t="s">
        <v>25</v>
      </c>
      <c r="B1148" s="59"/>
      <c r="C1148" s="19" t="s">
        <v>2</v>
      </c>
      <c r="D1148" s="21">
        <v>0.96299999999999997</v>
      </c>
      <c r="E1148" s="20"/>
      <c r="F1148" s="21">
        <v>88264</v>
      </c>
      <c r="G1148" s="18">
        <v>19.25</v>
      </c>
      <c r="H1148" s="18">
        <f>G1148*D1148</f>
        <v>18.537749999999999</v>
      </c>
    </row>
    <row r="1149" spans="1:9" x14ac:dyDescent="0.25">
      <c r="A1149" s="57" t="s">
        <v>27</v>
      </c>
      <c r="B1149" s="59"/>
      <c r="C1149" s="19" t="s">
        <v>2</v>
      </c>
      <c r="D1149" s="21">
        <v>1</v>
      </c>
      <c r="E1149" s="20"/>
      <c r="F1149" s="21">
        <v>88247</v>
      </c>
      <c r="G1149" s="18">
        <v>14.53</v>
      </c>
      <c r="H1149" s="18">
        <f>G1149*D1149</f>
        <v>14.53</v>
      </c>
    </row>
    <row r="1150" spans="1:9" x14ac:dyDescent="0.25">
      <c r="A1150" s="72" t="s">
        <v>23</v>
      </c>
      <c r="B1150" s="73"/>
      <c r="C1150" s="35"/>
      <c r="D1150" s="36"/>
      <c r="E1150" s="72" t="s">
        <v>23</v>
      </c>
      <c r="F1150" s="73"/>
      <c r="G1150" s="74"/>
      <c r="H1150" s="18">
        <f>SUM(H1148:H1149)</f>
        <v>33.067749999999997</v>
      </c>
    </row>
    <row r="1151" spans="1:9" ht="24.75" x14ac:dyDescent="0.25">
      <c r="A1151" s="46" t="s">
        <v>28</v>
      </c>
      <c r="B1151" s="43"/>
      <c r="C1151" s="43"/>
      <c r="D1151" s="43"/>
      <c r="E1151" s="43"/>
      <c r="F1151" s="43"/>
      <c r="G1151" s="43"/>
      <c r="H1151" s="43"/>
    </row>
    <row r="1152" spans="1:9" x14ac:dyDescent="0.25">
      <c r="A1152" s="32"/>
      <c r="B1152" s="39"/>
      <c r="C1152" s="22"/>
      <c r="D1152" s="22"/>
      <c r="E1152" s="22"/>
      <c r="F1152" s="22"/>
      <c r="G1152" s="22"/>
      <c r="H1152" s="22"/>
    </row>
    <row r="1153" spans="1:8" x14ac:dyDescent="0.25">
      <c r="A1153" s="34" t="s">
        <v>23</v>
      </c>
      <c r="B1153" s="35"/>
      <c r="C1153" s="35"/>
      <c r="D1153" s="36"/>
      <c r="E1153" s="72" t="s">
        <v>23</v>
      </c>
      <c r="F1153" s="73"/>
      <c r="G1153" s="74"/>
      <c r="H1153" s="18">
        <v>0</v>
      </c>
    </row>
    <row r="1154" spans="1:8" x14ac:dyDescent="0.25">
      <c r="A1154" s="34"/>
      <c r="B1154" s="35"/>
      <c r="C1154" s="35"/>
      <c r="D1154" s="35"/>
      <c r="E1154" s="57" t="s">
        <v>29</v>
      </c>
      <c r="F1154" s="58"/>
      <c r="G1154" s="59"/>
      <c r="H1154" s="23">
        <f>SUM(H1150,H1146)</f>
        <v>33.067749999999997</v>
      </c>
    </row>
    <row r="1155" spans="1:8" ht="12.75" customHeight="1" x14ac:dyDescent="0.25">
      <c r="A1155" s="48" t="s">
        <v>270</v>
      </c>
      <c r="B1155" s="86" t="s">
        <v>266</v>
      </c>
      <c r="C1155" s="66"/>
      <c r="D1155" s="66"/>
      <c r="E1155" s="66"/>
      <c r="F1155" s="66"/>
      <c r="G1155" s="66"/>
      <c r="H1155" s="66"/>
    </row>
    <row r="1156" spans="1:8" ht="41.25" x14ac:dyDescent="0.25">
      <c r="A1156" s="63" t="s">
        <v>10</v>
      </c>
      <c r="B1156" s="64"/>
      <c r="C1156" s="31" t="s">
        <v>11</v>
      </c>
      <c r="D1156" s="31" t="s">
        <v>12</v>
      </c>
      <c r="E1156" s="27" t="s">
        <v>44</v>
      </c>
      <c r="F1156" s="20" t="s">
        <v>107</v>
      </c>
      <c r="G1156" s="27" t="s">
        <v>33</v>
      </c>
      <c r="H1156" s="27" t="s">
        <v>34</v>
      </c>
    </row>
    <row r="1157" spans="1:8" x14ac:dyDescent="0.25">
      <c r="A1157" s="57" t="s">
        <v>102</v>
      </c>
      <c r="B1157" s="58"/>
      <c r="C1157" s="37"/>
      <c r="D1157" s="38"/>
      <c r="E1157" s="32"/>
      <c r="F1157" s="33"/>
      <c r="G1157" s="33"/>
      <c r="H1157" s="33"/>
    </row>
    <row r="1158" spans="1:8" x14ac:dyDescent="0.25">
      <c r="A1158" s="60"/>
      <c r="B1158" s="62"/>
      <c r="C1158" s="22"/>
      <c r="D1158" s="22"/>
      <c r="E1158" s="22"/>
      <c r="F1158" s="22"/>
      <c r="G1158" s="22"/>
      <c r="H1158" s="22"/>
    </row>
    <row r="1159" spans="1:8" x14ac:dyDescent="0.25">
      <c r="A1159" s="72" t="s">
        <v>23</v>
      </c>
      <c r="B1159" s="73"/>
      <c r="C1159" s="35"/>
      <c r="D1159" s="36"/>
      <c r="E1159" s="34" t="s">
        <v>23</v>
      </c>
      <c r="F1159" s="35"/>
      <c r="G1159" s="36"/>
      <c r="H1159" s="18">
        <v>0</v>
      </c>
    </row>
    <row r="1160" spans="1:8" x14ac:dyDescent="0.25">
      <c r="A1160" s="57" t="s">
        <v>24</v>
      </c>
      <c r="B1160" s="58"/>
      <c r="C1160" s="37"/>
      <c r="D1160" s="38"/>
      <c r="E1160" s="32"/>
      <c r="F1160" s="33"/>
      <c r="G1160" s="33"/>
      <c r="H1160" s="33"/>
    </row>
    <row r="1161" spans="1:8" x14ac:dyDescent="0.25">
      <c r="A1161" s="57" t="s">
        <v>25</v>
      </c>
      <c r="B1161" s="59"/>
      <c r="C1161" s="19" t="s">
        <v>2</v>
      </c>
      <c r="D1161" s="21">
        <v>0.96299999999999997</v>
      </c>
      <c r="E1161" s="20"/>
      <c r="F1161" s="21">
        <v>88264</v>
      </c>
      <c r="G1161" s="18">
        <v>19.25</v>
      </c>
      <c r="H1161" s="18">
        <f>G1161*D1161</f>
        <v>18.537749999999999</v>
      </c>
    </row>
    <row r="1162" spans="1:8" x14ac:dyDescent="0.25">
      <c r="A1162" s="57" t="s">
        <v>27</v>
      </c>
      <c r="B1162" s="59"/>
      <c r="C1162" s="19" t="s">
        <v>2</v>
      </c>
      <c r="D1162" s="21">
        <v>1</v>
      </c>
      <c r="E1162" s="20"/>
      <c r="F1162" s="21">
        <v>88247</v>
      </c>
      <c r="G1162" s="18">
        <v>14.53</v>
      </c>
      <c r="H1162" s="18">
        <f>G1162*D1162</f>
        <v>14.53</v>
      </c>
    </row>
    <row r="1163" spans="1:8" x14ac:dyDescent="0.25">
      <c r="A1163" s="72" t="s">
        <v>23</v>
      </c>
      <c r="B1163" s="73"/>
      <c r="C1163" s="35"/>
      <c r="D1163" s="36"/>
      <c r="E1163" s="72" t="s">
        <v>23</v>
      </c>
      <c r="F1163" s="73"/>
      <c r="G1163" s="74"/>
      <c r="H1163" s="18">
        <f>SUM(H1161:H1162)</f>
        <v>33.067749999999997</v>
      </c>
    </row>
    <row r="1164" spans="1:8" ht="24.75" customHeight="1" x14ac:dyDescent="0.25">
      <c r="A1164" s="46" t="s">
        <v>28</v>
      </c>
      <c r="B1164" s="43"/>
      <c r="C1164" s="43"/>
      <c r="D1164" s="43"/>
      <c r="E1164" s="43"/>
      <c r="F1164" s="43"/>
      <c r="G1164" s="43"/>
      <c r="H1164" s="43"/>
    </row>
    <row r="1165" spans="1:8" x14ac:dyDescent="0.25">
      <c r="A1165" s="32"/>
      <c r="B1165" s="39"/>
      <c r="C1165" s="22"/>
      <c r="D1165" s="22"/>
      <c r="E1165" s="22"/>
      <c r="F1165" s="22"/>
      <c r="G1165" s="22"/>
      <c r="H1165" s="22"/>
    </row>
    <row r="1166" spans="1:8" x14ac:dyDescent="0.25">
      <c r="A1166" s="34" t="s">
        <v>23</v>
      </c>
      <c r="B1166" s="35"/>
      <c r="C1166" s="35"/>
      <c r="D1166" s="36"/>
      <c r="E1166" s="72" t="s">
        <v>23</v>
      </c>
      <c r="F1166" s="73"/>
      <c r="G1166" s="74"/>
      <c r="H1166" s="18">
        <v>0</v>
      </c>
    </row>
    <row r="1167" spans="1:8" x14ac:dyDescent="0.25">
      <c r="A1167" s="34"/>
      <c r="B1167" s="35"/>
      <c r="C1167" s="35"/>
      <c r="D1167" s="35"/>
      <c r="E1167" s="57" t="s">
        <v>29</v>
      </c>
      <c r="F1167" s="58"/>
      <c r="G1167" s="59"/>
      <c r="H1167" s="23">
        <f>SUM(H1163,H1159)</f>
        <v>33.067749999999997</v>
      </c>
    </row>
    <row r="1168" spans="1:8" ht="12.75" customHeight="1" x14ac:dyDescent="0.25">
      <c r="A1168" s="48" t="s">
        <v>271</v>
      </c>
      <c r="B1168" s="86" t="s">
        <v>266</v>
      </c>
      <c r="C1168" s="66"/>
      <c r="D1168" s="66"/>
      <c r="E1168" s="66"/>
      <c r="F1168" s="66"/>
      <c r="G1168" s="66"/>
      <c r="H1168" s="66"/>
    </row>
    <row r="1169" spans="1:8" ht="41.25" x14ac:dyDescent="0.25">
      <c r="A1169" s="63" t="s">
        <v>10</v>
      </c>
      <c r="B1169" s="64"/>
      <c r="C1169" s="31" t="s">
        <v>11</v>
      </c>
      <c r="D1169" s="31" t="s">
        <v>12</v>
      </c>
      <c r="E1169" s="27" t="s">
        <v>44</v>
      </c>
      <c r="F1169" s="20" t="s">
        <v>107</v>
      </c>
      <c r="G1169" s="27" t="s">
        <v>33</v>
      </c>
      <c r="H1169" s="27" t="s">
        <v>34</v>
      </c>
    </row>
    <row r="1170" spans="1:8" x14ac:dyDescent="0.25">
      <c r="A1170" s="57" t="s">
        <v>102</v>
      </c>
      <c r="B1170" s="58"/>
      <c r="C1170" s="37"/>
      <c r="D1170" s="38"/>
      <c r="E1170" s="32"/>
      <c r="F1170" s="33"/>
      <c r="G1170" s="33"/>
      <c r="H1170" s="33"/>
    </row>
    <row r="1171" spans="1:8" x14ac:dyDescent="0.25">
      <c r="A1171" s="60"/>
      <c r="B1171" s="62"/>
      <c r="C1171" s="22"/>
      <c r="D1171" s="22"/>
      <c r="E1171" s="22"/>
      <c r="F1171" s="22"/>
      <c r="G1171" s="22"/>
      <c r="H1171" s="22"/>
    </row>
    <row r="1172" spans="1:8" x14ac:dyDescent="0.25">
      <c r="A1172" s="72" t="s">
        <v>23</v>
      </c>
      <c r="B1172" s="73"/>
      <c r="C1172" s="35"/>
      <c r="D1172" s="36"/>
      <c r="E1172" s="34" t="s">
        <v>23</v>
      </c>
      <c r="F1172" s="35"/>
      <c r="G1172" s="36"/>
      <c r="H1172" s="18">
        <v>0</v>
      </c>
    </row>
    <row r="1173" spans="1:8" x14ac:dyDescent="0.25">
      <c r="A1173" s="57" t="s">
        <v>24</v>
      </c>
      <c r="B1173" s="58"/>
      <c r="C1173" s="37"/>
      <c r="D1173" s="38"/>
      <c r="E1173" s="32"/>
      <c r="F1173" s="33"/>
      <c r="G1173" s="33"/>
      <c r="H1173" s="33"/>
    </row>
    <row r="1174" spans="1:8" x14ac:dyDescent="0.25">
      <c r="A1174" s="57" t="s">
        <v>25</v>
      </c>
      <c r="B1174" s="59"/>
      <c r="C1174" s="19" t="s">
        <v>2</v>
      </c>
      <c r="D1174" s="21">
        <v>0.96299999999999997</v>
      </c>
      <c r="E1174" s="20"/>
      <c r="F1174" s="21">
        <v>88264</v>
      </c>
      <c r="G1174" s="18">
        <v>19.25</v>
      </c>
      <c r="H1174" s="18">
        <f>G1174*D1174</f>
        <v>18.537749999999999</v>
      </c>
    </row>
    <row r="1175" spans="1:8" x14ac:dyDescent="0.25">
      <c r="A1175" s="57" t="s">
        <v>27</v>
      </c>
      <c r="B1175" s="59"/>
      <c r="C1175" s="19" t="s">
        <v>2</v>
      </c>
      <c r="D1175" s="21">
        <v>1</v>
      </c>
      <c r="E1175" s="20"/>
      <c r="F1175" s="21">
        <v>88247</v>
      </c>
      <c r="G1175" s="18">
        <v>14.53</v>
      </c>
      <c r="H1175" s="18">
        <f>G1175*D1175</f>
        <v>14.53</v>
      </c>
    </row>
    <row r="1176" spans="1:8" x14ac:dyDescent="0.25">
      <c r="A1176" s="72" t="s">
        <v>23</v>
      </c>
      <c r="B1176" s="73"/>
      <c r="C1176" s="35"/>
      <c r="D1176" s="36"/>
      <c r="E1176" s="72" t="s">
        <v>23</v>
      </c>
      <c r="F1176" s="73"/>
      <c r="G1176" s="74"/>
      <c r="H1176" s="18">
        <f>SUM(H1174:H1175)</f>
        <v>33.067749999999997</v>
      </c>
    </row>
    <row r="1177" spans="1:8" ht="12.75" customHeight="1" x14ac:dyDescent="0.25">
      <c r="A1177" s="46" t="s">
        <v>28</v>
      </c>
      <c r="B1177" s="43"/>
      <c r="C1177" s="43"/>
      <c r="D1177" s="43"/>
      <c r="E1177" s="43"/>
      <c r="F1177" s="43"/>
      <c r="G1177" s="43"/>
      <c r="H1177" s="43"/>
    </row>
    <row r="1178" spans="1:8" x14ac:dyDescent="0.25">
      <c r="A1178" s="32"/>
      <c r="B1178" s="39"/>
      <c r="C1178" s="22"/>
      <c r="D1178" s="22"/>
      <c r="E1178" s="22"/>
      <c r="F1178" s="22"/>
      <c r="G1178" s="22"/>
      <c r="H1178" s="22"/>
    </row>
    <row r="1179" spans="1:8" x14ac:dyDescent="0.25">
      <c r="A1179" s="34" t="s">
        <v>23</v>
      </c>
      <c r="B1179" s="35"/>
      <c r="C1179" s="35"/>
      <c r="D1179" s="36"/>
      <c r="E1179" s="72" t="s">
        <v>23</v>
      </c>
      <c r="F1179" s="73"/>
      <c r="G1179" s="74"/>
      <c r="H1179" s="18">
        <v>0</v>
      </c>
    </row>
    <row r="1180" spans="1:8" x14ac:dyDescent="0.25">
      <c r="A1180" s="34"/>
      <c r="B1180" s="35"/>
      <c r="C1180" s="35"/>
      <c r="D1180" s="35"/>
      <c r="E1180" s="57" t="s">
        <v>29</v>
      </c>
      <c r="F1180" s="58"/>
      <c r="G1180" s="59"/>
      <c r="H1180" s="23">
        <f>SUM(H1176,H1172)</f>
        <v>33.067749999999997</v>
      </c>
    </row>
    <row r="1181" spans="1:8" x14ac:dyDescent="0.25">
      <c r="A1181" s="92" t="s">
        <v>0</v>
      </c>
      <c r="B1181" s="93"/>
      <c r="C1181" s="93"/>
      <c r="D1181" s="93"/>
      <c r="E1181" s="93"/>
      <c r="F1181" s="93"/>
      <c r="G1181" s="93"/>
      <c r="H1181" s="94"/>
    </row>
    <row r="1182" spans="1:8" x14ac:dyDescent="0.25">
      <c r="A1182" s="4" t="s">
        <v>3</v>
      </c>
      <c r="B1182" s="65" t="s">
        <v>4</v>
      </c>
      <c r="C1182" s="66"/>
      <c r="D1182" s="66"/>
      <c r="E1182" s="66"/>
      <c r="F1182" s="66"/>
      <c r="G1182" s="66"/>
      <c r="H1182" s="67"/>
    </row>
    <row r="1183" spans="1:8" x14ac:dyDescent="0.25">
      <c r="A1183" s="27" t="s">
        <v>272</v>
      </c>
      <c r="B1183" s="65" t="s">
        <v>273</v>
      </c>
      <c r="C1183" s="66"/>
      <c r="D1183" s="66"/>
      <c r="E1183" s="66"/>
      <c r="F1183" s="66"/>
      <c r="G1183" s="66"/>
      <c r="H1183" s="66"/>
    </row>
    <row r="1184" spans="1:8" ht="41.25" x14ac:dyDescent="0.25">
      <c r="A1184" s="49" t="s">
        <v>10</v>
      </c>
      <c r="B1184" s="50"/>
      <c r="C1184" s="31" t="s">
        <v>11</v>
      </c>
      <c r="D1184" s="31" t="s">
        <v>12</v>
      </c>
      <c r="E1184" s="27" t="s">
        <v>44</v>
      </c>
      <c r="F1184" s="20" t="s">
        <v>107</v>
      </c>
      <c r="G1184" s="27" t="s">
        <v>33</v>
      </c>
      <c r="H1184" s="27" t="s">
        <v>34</v>
      </c>
    </row>
    <row r="1185" spans="1:9" x14ac:dyDescent="0.25">
      <c r="A1185" s="40" t="s">
        <v>102</v>
      </c>
      <c r="B1185" s="37"/>
      <c r="C1185" s="37"/>
      <c r="D1185" s="38"/>
      <c r="E1185" s="32"/>
      <c r="F1185" s="33"/>
      <c r="G1185" s="33"/>
      <c r="H1185" s="33"/>
    </row>
    <row r="1186" spans="1:9" x14ac:dyDescent="0.25">
      <c r="A1186" s="32"/>
      <c r="B1186" s="39"/>
      <c r="C1186" s="22"/>
      <c r="D1186" s="22"/>
      <c r="E1186" s="22"/>
      <c r="F1186" s="22"/>
      <c r="G1186" s="22"/>
      <c r="H1186" s="22"/>
    </row>
    <row r="1187" spans="1:9" x14ac:dyDescent="0.25">
      <c r="A1187" s="34" t="s">
        <v>23</v>
      </c>
      <c r="B1187" s="35"/>
      <c r="C1187" s="35"/>
      <c r="D1187" s="36"/>
      <c r="E1187" s="34" t="s">
        <v>23</v>
      </c>
      <c r="F1187" s="35"/>
      <c r="G1187" s="36"/>
      <c r="H1187" s="18">
        <v>0</v>
      </c>
    </row>
    <row r="1188" spans="1:9" ht="16.5" x14ac:dyDescent="0.25">
      <c r="A1188" s="40" t="s">
        <v>24</v>
      </c>
      <c r="B1188" s="37"/>
      <c r="C1188" s="37"/>
      <c r="D1188" s="38"/>
      <c r="E1188" s="32"/>
      <c r="F1188" s="33"/>
      <c r="G1188" s="33"/>
      <c r="H1188" s="33"/>
    </row>
    <row r="1189" spans="1:9" ht="16.5" x14ac:dyDescent="0.25">
      <c r="A1189" s="40" t="s">
        <v>25</v>
      </c>
      <c r="B1189" s="38"/>
      <c r="C1189" s="19" t="s">
        <v>2</v>
      </c>
      <c r="D1189" s="18">
        <v>0.245</v>
      </c>
      <c r="E1189" s="20"/>
      <c r="F1189" s="21">
        <v>88264</v>
      </c>
      <c r="G1189" s="18">
        <v>19.25</v>
      </c>
      <c r="H1189" s="18">
        <f>G1189*D1189</f>
        <v>4.7162499999999996</v>
      </c>
    </row>
    <row r="1190" spans="1:9" ht="24.75" x14ac:dyDescent="0.25">
      <c r="A1190" s="40" t="s">
        <v>27</v>
      </c>
      <c r="B1190" s="38"/>
      <c r="C1190" s="19" t="s">
        <v>2</v>
      </c>
      <c r="D1190" s="18">
        <v>0.245</v>
      </c>
      <c r="E1190" s="20"/>
      <c r="F1190" s="21">
        <v>88247</v>
      </c>
      <c r="G1190" s="18">
        <v>14.53</v>
      </c>
      <c r="H1190" s="18">
        <f>G1190*D1190</f>
        <v>3.55985</v>
      </c>
    </row>
    <row r="1191" spans="1:9" x14ac:dyDescent="0.25">
      <c r="A1191" s="34" t="s">
        <v>23</v>
      </c>
      <c r="B1191" s="35"/>
      <c r="C1191" s="35"/>
      <c r="D1191" s="36"/>
      <c r="E1191" s="72" t="s">
        <v>23</v>
      </c>
      <c r="F1191" s="73"/>
      <c r="G1191" s="74"/>
      <c r="H1191" s="18">
        <f>SUM(H1189:H1190)</f>
        <v>8.2760999999999996</v>
      </c>
    </row>
    <row r="1192" spans="1:9" ht="24.75" x14ac:dyDescent="0.25">
      <c r="A1192" s="40" t="s">
        <v>28</v>
      </c>
      <c r="B1192" s="37"/>
      <c r="C1192" s="37"/>
      <c r="D1192" s="38"/>
      <c r="E1192" s="43"/>
      <c r="F1192" s="43"/>
      <c r="G1192" s="43"/>
      <c r="H1192" s="43"/>
    </row>
    <row r="1193" spans="1:9" x14ac:dyDescent="0.25">
      <c r="A1193" s="32"/>
      <c r="B1193" s="39"/>
      <c r="C1193" s="22"/>
      <c r="D1193" s="22"/>
      <c r="E1193" s="22"/>
      <c r="F1193" s="22"/>
      <c r="G1193" s="22"/>
      <c r="H1193" s="22"/>
    </row>
    <row r="1194" spans="1:9" x14ac:dyDescent="0.25">
      <c r="A1194" s="34" t="s">
        <v>23</v>
      </c>
      <c r="B1194" s="35"/>
      <c r="C1194" s="35"/>
      <c r="D1194" s="36"/>
      <c r="E1194" s="72" t="s">
        <v>23</v>
      </c>
      <c r="F1194" s="73"/>
      <c r="G1194" s="74"/>
      <c r="H1194" s="18">
        <v>0</v>
      </c>
    </row>
    <row r="1195" spans="1:9" ht="16.5" x14ac:dyDescent="0.25">
      <c r="A1195" s="40" t="s">
        <v>29</v>
      </c>
      <c r="B1195" s="37"/>
      <c r="C1195" s="37"/>
      <c r="D1195" s="38"/>
      <c r="E1195" s="57" t="s">
        <v>29</v>
      </c>
      <c r="F1195" s="58"/>
      <c r="G1195" s="59"/>
      <c r="H1195" s="23">
        <f>SUM(H1191,H1187)</f>
        <v>8.2760999999999996</v>
      </c>
      <c r="I1195" s="1">
        <f>'[1]PLAN ELETRICA'!E387/J4</f>
        <v>8.2691400723156736</v>
      </c>
    </row>
    <row r="1196" spans="1:9" x14ac:dyDescent="0.25">
      <c r="A1196" s="20" t="s">
        <v>274</v>
      </c>
      <c r="B1196" s="65" t="s">
        <v>275</v>
      </c>
      <c r="C1196" s="66"/>
      <c r="D1196" s="66"/>
      <c r="E1196" s="66"/>
      <c r="F1196" s="66"/>
      <c r="G1196" s="66"/>
      <c r="H1196" s="66"/>
    </row>
    <row r="1197" spans="1:9" ht="41.25" x14ac:dyDescent="0.25">
      <c r="A1197" s="49" t="s">
        <v>10</v>
      </c>
      <c r="B1197" s="50"/>
      <c r="C1197" s="31" t="s">
        <v>11</v>
      </c>
      <c r="D1197" s="31" t="s">
        <v>12</v>
      </c>
      <c r="E1197" s="27" t="s">
        <v>44</v>
      </c>
      <c r="F1197" s="20" t="s">
        <v>107</v>
      </c>
      <c r="G1197" s="27" t="s">
        <v>33</v>
      </c>
      <c r="H1197" s="27" t="s">
        <v>34</v>
      </c>
    </row>
    <row r="1198" spans="1:9" x14ac:dyDescent="0.25">
      <c r="A1198" s="40" t="s">
        <v>102</v>
      </c>
      <c r="B1198" s="37"/>
      <c r="C1198" s="37"/>
      <c r="D1198" s="38"/>
      <c r="E1198" s="32"/>
      <c r="F1198" s="33"/>
      <c r="G1198" s="33"/>
      <c r="H1198" s="33"/>
    </row>
    <row r="1199" spans="1:9" x14ac:dyDescent="0.25">
      <c r="A1199" s="32"/>
      <c r="B1199" s="39"/>
      <c r="C1199" s="22"/>
      <c r="D1199" s="22"/>
      <c r="E1199" s="22"/>
      <c r="F1199" s="22"/>
      <c r="G1199" s="22"/>
      <c r="H1199" s="22"/>
    </row>
    <row r="1200" spans="1:9" x14ac:dyDescent="0.25">
      <c r="A1200" s="34" t="s">
        <v>23</v>
      </c>
      <c r="B1200" s="35"/>
      <c r="C1200" s="35"/>
      <c r="D1200" s="36"/>
      <c r="E1200" s="34" t="s">
        <v>23</v>
      </c>
      <c r="F1200" s="35"/>
      <c r="G1200" s="36"/>
      <c r="H1200" s="18">
        <v>0</v>
      </c>
    </row>
    <row r="1201" spans="1:8" ht="16.5" x14ac:dyDescent="0.25">
      <c r="A1201" s="40" t="s">
        <v>24</v>
      </c>
      <c r="B1201" s="37"/>
      <c r="C1201" s="37"/>
      <c r="D1201" s="38"/>
      <c r="E1201" s="32"/>
      <c r="F1201" s="33"/>
      <c r="G1201" s="33"/>
      <c r="H1201" s="33"/>
    </row>
    <row r="1202" spans="1:8" ht="16.5" x14ac:dyDescent="0.25">
      <c r="A1202" s="40" t="s">
        <v>25</v>
      </c>
      <c r="B1202" s="38"/>
      <c r="C1202" s="19" t="s">
        <v>2</v>
      </c>
      <c r="D1202" s="18">
        <v>0.245</v>
      </c>
      <c r="E1202" s="20"/>
      <c r="F1202" s="21">
        <v>88264</v>
      </c>
      <c r="G1202" s="18">
        <v>19.25</v>
      </c>
      <c r="H1202" s="18">
        <f>G1202*D1202</f>
        <v>4.7162499999999996</v>
      </c>
    </row>
    <row r="1203" spans="1:8" ht="24.75" x14ac:dyDescent="0.25">
      <c r="A1203" s="40" t="s">
        <v>27</v>
      </c>
      <c r="B1203" s="38"/>
      <c r="C1203" s="19" t="s">
        <v>2</v>
      </c>
      <c r="D1203" s="18">
        <v>0.245</v>
      </c>
      <c r="E1203" s="20"/>
      <c r="F1203" s="21">
        <v>88247</v>
      </c>
      <c r="G1203" s="18">
        <v>14.53</v>
      </c>
      <c r="H1203" s="18">
        <f>G1203*D1203</f>
        <v>3.55985</v>
      </c>
    </row>
    <row r="1204" spans="1:8" x14ac:dyDescent="0.25">
      <c r="A1204" s="34" t="s">
        <v>23</v>
      </c>
      <c r="B1204" s="35"/>
      <c r="C1204" s="35"/>
      <c r="D1204" s="36"/>
      <c r="E1204" s="72" t="s">
        <v>23</v>
      </c>
      <c r="F1204" s="73"/>
      <c r="G1204" s="74"/>
      <c r="H1204" s="18">
        <f>SUM(H1202:H1203)</f>
        <v>8.2760999999999996</v>
      </c>
    </row>
    <row r="1205" spans="1:8" ht="24.75" x14ac:dyDescent="0.25">
      <c r="A1205" s="40" t="s">
        <v>28</v>
      </c>
      <c r="B1205" s="37"/>
      <c r="C1205" s="37"/>
      <c r="D1205" s="38"/>
      <c r="E1205" s="43"/>
      <c r="F1205" s="43"/>
      <c r="G1205" s="43"/>
      <c r="H1205" s="43"/>
    </row>
    <row r="1206" spans="1:8" x14ac:dyDescent="0.25">
      <c r="A1206" s="32"/>
      <c r="B1206" s="39"/>
      <c r="C1206" s="22"/>
      <c r="D1206" s="22"/>
      <c r="E1206" s="22"/>
      <c r="F1206" s="22"/>
      <c r="G1206" s="22"/>
      <c r="H1206" s="22"/>
    </row>
    <row r="1207" spans="1:8" x14ac:dyDescent="0.25">
      <c r="A1207" s="34" t="s">
        <v>23</v>
      </c>
      <c r="B1207" s="35"/>
      <c r="C1207" s="35"/>
      <c r="D1207" s="36"/>
      <c r="E1207" s="72" t="s">
        <v>23</v>
      </c>
      <c r="F1207" s="73"/>
      <c r="G1207" s="74"/>
      <c r="H1207" s="18">
        <v>0</v>
      </c>
    </row>
    <row r="1208" spans="1:8" ht="16.5" x14ac:dyDescent="0.25">
      <c r="A1208" s="40" t="s">
        <v>29</v>
      </c>
      <c r="B1208" s="37"/>
      <c r="C1208" s="37"/>
      <c r="D1208" s="38"/>
      <c r="E1208" s="57" t="s">
        <v>29</v>
      </c>
      <c r="F1208" s="58"/>
      <c r="G1208" s="59"/>
      <c r="H1208" s="23">
        <f>SUM(H1204,H1200)</f>
        <v>8.2760999999999996</v>
      </c>
    </row>
    <row r="1209" spans="1:8" ht="29.25" customHeight="1" x14ac:dyDescent="0.25">
      <c r="A1209" s="27" t="s">
        <v>276</v>
      </c>
      <c r="B1209" s="65" t="s">
        <v>277</v>
      </c>
      <c r="C1209" s="66"/>
      <c r="D1209" s="66"/>
      <c r="E1209" s="66"/>
      <c r="F1209" s="66"/>
      <c r="G1209" s="66"/>
      <c r="H1209" s="66"/>
    </row>
    <row r="1210" spans="1:8" ht="41.25" x14ac:dyDescent="0.25">
      <c r="A1210" s="49" t="s">
        <v>10</v>
      </c>
      <c r="B1210" s="50"/>
      <c r="C1210" s="31" t="s">
        <v>11</v>
      </c>
      <c r="D1210" s="31" t="s">
        <v>12</v>
      </c>
      <c r="E1210" s="27" t="s">
        <v>44</v>
      </c>
      <c r="F1210" s="20" t="s">
        <v>107</v>
      </c>
      <c r="G1210" s="27" t="s">
        <v>33</v>
      </c>
      <c r="H1210" s="27" t="s">
        <v>34</v>
      </c>
    </row>
    <row r="1211" spans="1:8" x14ac:dyDescent="0.25">
      <c r="A1211" s="40" t="s">
        <v>102</v>
      </c>
      <c r="B1211" s="37"/>
      <c r="C1211" s="37"/>
      <c r="D1211" s="38"/>
      <c r="E1211" s="32"/>
      <c r="F1211" s="33"/>
      <c r="G1211" s="33"/>
      <c r="H1211" s="33"/>
    </row>
    <row r="1212" spans="1:8" x14ac:dyDescent="0.25">
      <c r="A1212" s="32"/>
      <c r="B1212" s="39"/>
      <c r="C1212" s="22"/>
      <c r="D1212" s="22"/>
      <c r="E1212" s="22"/>
      <c r="F1212" s="22"/>
      <c r="G1212" s="22"/>
      <c r="H1212" s="22"/>
    </row>
    <row r="1213" spans="1:8" x14ac:dyDescent="0.25">
      <c r="A1213" s="34" t="s">
        <v>23</v>
      </c>
      <c r="B1213" s="35"/>
      <c r="C1213" s="35"/>
      <c r="D1213" s="36"/>
      <c r="E1213" s="34" t="s">
        <v>23</v>
      </c>
      <c r="F1213" s="35"/>
      <c r="G1213" s="36"/>
      <c r="H1213" s="18">
        <v>0</v>
      </c>
    </row>
    <row r="1214" spans="1:8" ht="16.5" x14ac:dyDescent="0.25">
      <c r="A1214" s="40" t="s">
        <v>24</v>
      </c>
      <c r="B1214" s="37"/>
      <c r="C1214" s="37"/>
      <c r="D1214" s="38"/>
      <c r="E1214" s="32"/>
      <c r="F1214" s="33"/>
      <c r="G1214" s="33"/>
      <c r="H1214" s="33"/>
    </row>
    <row r="1215" spans="1:8" ht="16.5" x14ac:dyDescent="0.25">
      <c r="A1215" s="40" t="s">
        <v>25</v>
      </c>
      <c r="B1215" s="38"/>
      <c r="C1215" s="19" t="s">
        <v>2</v>
      </c>
      <c r="D1215" s="21">
        <v>5.9</v>
      </c>
      <c r="E1215" s="20"/>
      <c r="F1215" s="21">
        <v>88264</v>
      </c>
      <c r="G1215" s="18">
        <v>19.25</v>
      </c>
      <c r="H1215" s="18">
        <f>G1215*D1215</f>
        <v>113.575</v>
      </c>
    </row>
    <row r="1216" spans="1:8" ht="24.75" x14ac:dyDescent="0.25">
      <c r="A1216" s="40" t="s">
        <v>27</v>
      </c>
      <c r="B1216" s="38"/>
      <c r="C1216" s="19" t="s">
        <v>2</v>
      </c>
      <c r="D1216" s="21">
        <v>5.8380000000000001</v>
      </c>
      <c r="E1216" s="20"/>
      <c r="F1216" s="21">
        <v>88247</v>
      </c>
      <c r="G1216" s="18">
        <v>14.53</v>
      </c>
      <c r="H1216" s="18">
        <f>G1216*D1216</f>
        <v>84.826139999999995</v>
      </c>
    </row>
    <row r="1217" spans="1:9" x14ac:dyDescent="0.25">
      <c r="A1217" s="34" t="s">
        <v>23</v>
      </c>
      <c r="B1217" s="35"/>
      <c r="C1217" s="35"/>
      <c r="D1217" s="36"/>
      <c r="E1217" s="72" t="s">
        <v>23</v>
      </c>
      <c r="F1217" s="73"/>
      <c r="G1217" s="74"/>
      <c r="H1217" s="18">
        <f>SUM(H1215:H1216)</f>
        <v>198.40114</v>
      </c>
    </row>
    <row r="1218" spans="1:9" ht="24.75" x14ac:dyDescent="0.25">
      <c r="A1218" s="40" t="s">
        <v>28</v>
      </c>
      <c r="B1218" s="37"/>
      <c r="C1218" s="37"/>
      <c r="D1218" s="38"/>
      <c r="E1218" s="43"/>
      <c r="F1218" s="43"/>
      <c r="G1218" s="43"/>
      <c r="H1218" s="43"/>
    </row>
    <row r="1219" spans="1:9" x14ac:dyDescent="0.25">
      <c r="A1219" s="32"/>
      <c r="B1219" s="39"/>
      <c r="C1219" s="22"/>
      <c r="D1219" s="22"/>
      <c r="E1219" s="22"/>
      <c r="F1219" s="22"/>
      <c r="G1219" s="22"/>
      <c r="H1219" s="22"/>
    </row>
    <row r="1220" spans="1:9" x14ac:dyDescent="0.25">
      <c r="A1220" s="34" t="s">
        <v>23</v>
      </c>
      <c r="B1220" s="35"/>
      <c r="C1220" s="35"/>
      <c r="D1220" s="36"/>
      <c r="E1220" s="72" t="s">
        <v>23</v>
      </c>
      <c r="F1220" s="73"/>
      <c r="G1220" s="74"/>
      <c r="H1220" s="18">
        <v>0</v>
      </c>
    </row>
    <row r="1221" spans="1:9" ht="16.5" x14ac:dyDescent="0.25">
      <c r="A1221" s="40" t="s">
        <v>29</v>
      </c>
      <c r="B1221" s="37"/>
      <c r="C1221" s="37"/>
      <c r="D1221" s="38"/>
      <c r="E1221" s="57" t="s">
        <v>29</v>
      </c>
      <c r="F1221" s="58"/>
      <c r="G1221" s="59"/>
      <c r="H1221" s="23">
        <f>SUM(H1217,H1213)</f>
        <v>198.40114</v>
      </c>
      <c r="I1221" s="1">
        <f>'[1]PLAN ELETRICA'!E389/J4</f>
        <v>198.40433894041817</v>
      </c>
    </row>
    <row r="1222" spans="1:9" x14ac:dyDescent="0.25">
      <c r="A1222" s="20" t="s">
        <v>278</v>
      </c>
      <c r="B1222" s="65" t="s">
        <v>279</v>
      </c>
      <c r="C1222" s="66"/>
      <c r="D1222" s="66"/>
      <c r="E1222" s="66"/>
      <c r="F1222" s="66"/>
      <c r="G1222" s="66"/>
      <c r="H1222" s="66"/>
    </row>
    <row r="1223" spans="1:9" ht="41.25" x14ac:dyDescent="0.25">
      <c r="A1223" s="49" t="s">
        <v>10</v>
      </c>
      <c r="B1223" s="50"/>
      <c r="C1223" s="31" t="s">
        <v>11</v>
      </c>
      <c r="D1223" s="31" t="s">
        <v>12</v>
      </c>
      <c r="E1223" s="27" t="s">
        <v>44</v>
      </c>
      <c r="F1223" s="20" t="s">
        <v>107</v>
      </c>
      <c r="G1223" s="27" t="s">
        <v>33</v>
      </c>
      <c r="H1223" s="27" t="s">
        <v>34</v>
      </c>
    </row>
    <row r="1224" spans="1:9" x14ac:dyDescent="0.25">
      <c r="A1224" s="40" t="s">
        <v>102</v>
      </c>
      <c r="B1224" s="37"/>
      <c r="C1224" s="37"/>
      <c r="D1224" s="38"/>
      <c r="E1224" s="32"/>
      <c r="F1224" s="33"/>
      <c r="G1224" s="33"/>
      <c r="H1224" s="33"/>
    </row>
    <row r="1225" spans="1:9" x14ac:dyDescent="0.25">
      <c r="A1225" s="32"/>
      <c r="B1225" s="39"/>
      <c r="C1225" s="22"/>
      <c r="D1225" s="22"/>
      <c r="E1225" s="22"/>
      <c r="F1225" s="22"/>
      <c r="G1225" s="22"/>
      <c r="H1225" s="22"/>
    </row>
    <row r="1226" spans="1:9" x14ac:dyDescent="0.25">
      <c r="A1226" s="34" t="s">
        <v>23</v>
      </c>
      <c r="B1226" s="35"/>
      <c r="C1226" s="35"/>
      <c r="D1226" s="36"/>
      <c r="E1226" s="34" t="s">
        <v>23</v>
      </c>
      <c r="F1226" s="35"/>
      <c r="G1226" s="36"/>
      <c r="H1226" s="18">
        <v>0</v>
      </c>
    </row>
    <row r="1227" spans="1:9" ht="16.5" x14ac:dyDescent="0.25">
      <c r="A1227" s="40" t="s">
        <v>24</v>
      </c>
      <c r="B1227" s="37"/>
      <c r="C1227" s="37"/>
      <c r="D1227" s="38"/>
      <c r="E1227" s="32"/>
      <c r="F1227" s="33"/>
      <c r="G1227" s="33"/>
      <c r="H1227" s="33"/>
    </row>
    <row r="1228" spans="1:9" ht="16.5" x14ac:dyDescent="0.25">
      <c r="A1228" s="40" t="s">
        <v>25</v>
      </c>
      <c r="B1228" s="38"/>
      <c r="C1228" s="19" t="s">
        <v>2</v>
      </c>
      <c r="D1228" s="21">
        <v>5.9</v>
      </c>
      <c r="E1228" s="20"/>
      <c r="F1228" s="21">
        <v>88264</v>
      </c>
      <c r="G1228" s="18">
        <v>19.25</v>
      </c>
      <c r="H1228" s="18">
        <f>G1228*D1228</f>
        <v>113.575</v>
      </c>
    </row>
    <row r="1229" spans="1:9" ht="24.75" x14ac:dyDescent="0.25">
      <c r="A1229" s="40" t="s">
        <v>27</v>
      </c>
      <c r="B1229" s="38"/>
      <c r="C1229" s="19" t="s">
        <v>2</v>
      </c>
      <c r="D1229" s="21">
        <v>5.8380000000000001</v>
      </c>
      <c r="E1229" s="20"/>
      <c r="F1229" s="21">
        <v>88247</v>
      </c>
      <c r="G1229" s="18">
        <v>14.53</v>
      </c>
      <c r="H1229" s="18">
        <f>G1229*D1229</f>
        <v>84.826139999999995</v>
      </c>
    </row>
    <row r="1230" spans="1:9" x14ac:dyDescent="0.25">
      <c r="A1230" s="34" t="s">
        <v>23</v>
      </c>
      <c r="B1230" s="35"/>
      <c r="C1230" s="35"/>
      <c r="D1230" s="36"/>
      <c r="E1230" s="72" t="s">
        <v>23</v>
      </c>
      <c r="F1230" s="73"/>
      <c r="G1230" s="74"/>
      <c r="H1230" s="18">
        <f>SUM(H1228:H1229)</f>
        <v>198.40114</v>
      </c>
    </row>
    <row r="1231" spans="1:9" ht="24.75" customHeight="1" x14ac:dyDescent="0.25">
      <c r="A1231" s="65" t="s">
        <v>28</v>
      </c>
      <c r="B1231" s="66"/>
      <c r="C1231" s="66"/>
      <c r="D1231" s="67"/>
      <c r="E1231" s="43"/>
      <c r="F1231" s="43"/>
      <c r="G1231" s="43"/>
      <c r="H1231" s="43"/>
    </row>
    <row r="1232" spans="1:9" x14ac:dyDescent="0.25">
      <c r="A1232" s="32"/>
      <c r="B1232" s="39"/>
      <c r="C1232" s="22"/>
      <c r="D1232" s="22"/>
      <c r="E1232" s="22"/>
      <c r="F1232" s="22"/>
      <c r="G1232" s="22"/>
      <c r="H1232" s="22"/>
    </row>
    <row r="1233" spans="1:9" x14ac:dyDescent="0.25">
      <c r="A1233" s="34" t="s">
        <v>23</v>
      </c>
      <c r="B1233" s="35"/>
      <c r="C1233" s="35"/>
      <c r="D1233" s="36"/>
      <c r="E1233" s="72" t="s">
        <v>23</v>
      </c>
      <c r="F1233" s="73"/>
      <c r="G1233" s="74"/>
      <c r="H1233" s="18">
        <v>0</v>
      </c>
    </row>
    <row r="1234" spans="1:9" ht="16.5" x14ac:dyDescent="0.25">
      <c r="A1234" s="40" t="s">
        <v>29</v>
      </c>
      <c r="B1234" s="37"/>
      <c r="C1234" s="37"/>
      <c r="D1234" s="38"/>
      <c r="E1234" s="57" t="s">
        <v>29</v>
      </c>
      <c r="F1234" s="58"/>
      <c r="G1234" s="59"/>
      <c r="H1234" s="23">
        <f>SUM(H1230,H1226)</f>
        <v>198.40114</v>
      </c>
    </row>
    <row r="1235" spans="1:9" ht="33" customHeight="1" x14ac:dyDescent="0.25">
      <c r="A1235" s="27" t="s">
        <v>280</v>
      </c>
      <c r="B1235" s="65" t="s">
        <v>281</v>
      </c>
      <c r="C1235" s="66"/>
      <c r="D1235" s="66"/>
      <c r="E1235" s="66"/>
      <c r="F1235" s="66"/>
      <c r="G1235" s="66"/>
      <c r="H1235" s="66"/>
    </row>
    <row r="1236" spans="1:9" ht="41.25" x14ac:dyDescent="0.25">
      <c r="A1236" s="49" t="s">
        <v>10</v>
      </c>
      <c r="B1236" s="50"/>
      <c r="C1236" s="31" t="s">
        <v>11</v>
      </c>
      <c r="D1236" s="31" t="s">
        <v>12</v>
      </c>
      <c r="E1236" s="27" t="s">
        <v>44</v>
      </c>
      <c r="F1236" s="20" t="s">
        <v>107</v>
      </c>
      <c r="G1236" s="27" t="s">
        <v>33</v>
      </c>
      <c r="H1236" s="27" t="s">
        <v>34</v>
      </c>
    </row>
    <row r="1237" spans="1:9" x14ac:dyDescent="0.25">
      <c r="A1237" s="40" t="s">
        <v>102</v>
      </c>
      <c r="B1237" s="37"/>
      <c r="C1237" s="37"/>
      <c r="D1237" s="38"/>
      <c r="E1237" s="32"/>
      <c r="F1237" s="33"/>
      <c r="G1237" s="33"/>
      <c r="H1237" s="33"/>
    </row>
    <row r="1238" spans="1:9" x14ac:dyDescent="0.25">
      <c r="A1238" s="32"/>
      <c r="B1238" s="39"/>
      <c r="C1238" s="22"/>
      <c r="D1238" s="22"/>
      <c r="E1238" s="22"/>
      <c r="F1238" s="22"/>
      <c r="G1238" s="22"/>
      <c r="H1238" s="22"/>
    </row>
    <row r="1239" spans="1:9" x14ac:dyDescent="0.25">
      <c r="A1239" s="34" t="s">
        <v>23</v>
      </c>
      <c r="B1239" s="35"/>
      <c r="C1239" s="35"/>
      <c r="D1239" s="36"/>
      <c r="E1239" s="34" t="s">
        <v>23</v>
      </c>
      <c r="F1239" s="35"/>
      <c r="G1239" s="36"/>
      <c r="H1239" s="18">
        <v>0</v>
      </c>
    </row>
    <row r="1240" spans="1:9" ht="16.5" x14ac:dyDescent="0.25">
      <c r="A1240" s="40" t="s">
        <v>24</v>
      </c>
      <c r="B1240" s="37"/>
      <c r="C1240" s="37"/>
      <c r="D1240" s="38"/>
      <c r="E1240" s="32"/>
      <c r="F1240" s="33"/>
      <c r="G1240" s="33"/>
      <c r="H1240" s="33"/>
    </row>
    <row r="1241" spans="1:9" ht="16.5" x14ac:dyDescent="0.25">
      <c r="A1241" s="40" t="s">
        <v>25</v>
      </c>
      <c r="B1241" s="38"/>
      <c r="C1241" s="19" t="s">
        <v>2</v>
      </c>
      <c r="D1241" s="21">
        <v>7.8319999999999999</v>
      </c>
      <c r="E1241" s="20"/>
      <c r="F1241" s="21">
        <v>88264</v>
      </c>
      <c r="G1241" s="18">
        <v>19.25</v>
      </c>
      <c r="H1241" s="18">
        <f>G1241*D1241</f>
        <v>150.76599999999999</v>
      </c>
    </row>
    <row r="1242" spans="1:9" ht="24.75" x14ac:dyDescent="0.25">
      <c r="A1242" s="40" t="s">
        <v>27</v>
      </c>
      <c r="B1242" s="38"/>
      <c r="C1242" s="19" t="s">
        <v>2</v>
      </c>
      <c r="D1242" s="21">
        <v>7.83</v>
      </c>
      <c r="E1242" s="20"/>
      <c r="F1242" s="21">
        <v>88247</v>
      </c>
      <c r="G1242" s="18">
        <v>14.53</v>
      </c>
      <c r="H1242" s="18">
        <f>G1242*D1242</f>
        <v>113.76989999999999</v>
      </c>
    </row>
    <row r="1243" spans="1:9" x14ac:dyDescent="0.25">
      <c r="A1243" s="34" t="s">
        <v>23</v>
      </c>
      <c r="B1243" s="35"/>
      <c r="C1243" s="35"/>
      <c r="D1243" s="36"/>
      <c r="E1243" s="72" t="s">
        <v>23</v>
      </c>
      <c r="F1243" s="73"/>
      <c r="G1243" s="74"/>
      <c r="H1243" s="18">
        <f>SUM(H1241:H1242)</f>
        <v>264.53589999999997</v>
      </c>
    </row>
    <row r="1244" spans="1:9" ht="24.75" x14ac:dyDescent="0.25">
      <c r="A1244" s="40" t="s">
        <v>28</v>
      </c>
      <c r="B1244" s="37"/>
      <c r="C1244" s="37"/>
      <c r="D1244" s="38"/>
      <c r="E1244" s="43"/>
      <c r="F1244" s="43"/>
      <c r="G1244" s="43"/>
      <c r="H1244" s="43"/>
    </row>
    <row r="1245" spans="1:9" x14ac:dyDescent="0.25">
      <c r="A1245" s="32"/>
      <c r="B1245" s="39"/>
      <c r="C1245" s="22"/>
      <c r="D1245" s="22"/>
      <c r="E1245" s="22"/>
      <c r="F1245" s="22"/>
      <c r="G1245" s="22"/>
      <c r="H1245" s="22"/>
    </row>
    <row r="1246" spans="1:9" x14ac:dyDescent="0.25">
      <c r="A1246" s="34" t="s">
        <v>23</v>
      </c>
      <c r="B1246" s="35"/>
      <c r="C1246" s="35"/>
      <c r="D1246" s="36"/>
      <c r="E1246" s="72" t="s">
        <v>23</v>
      </c>
      <c r="F1246" s="73"/>
      <c r="G1246" s="74"/>
      <c r="H1246" s="18">
        <v>0</v>
      </c>
    </row>
    <row r="1247" spans="1:9" ht="16.5" x14ac:dyDescent="0.25">
      <c r="A1247" s="40" t="s">
        <v>29</v>
      </c>
      <c r="B1247" s="37"/>
      <c r="C1247" s="37"/>
      <c r="D1247" s="38"/>
      <c r="E1247" s="57" t="s">
        <v>29</v>
      </c>
      <c r="F1247" s="58"/>
      <c r="G1247" s="59"/>
      <c r="H1247" s="23">
        <f>SUM(H1243,H1239)</f>
        <v>264.53589999999997</v>
      </c>
      <c r="I1247" s="1">
        <f>'[1]PLAN ELETRICA'!E391/J4</f>
        <v>264.54173872032698</v>
      </c>
    </row>
    <row r="1248" spans="1:9" ht="29.25" customHeight="1" x14ac:dyDescent="0.25">
      <c r="A1248" s="27" t="s">
        <v>282</v>
      </c>
      <c r="B1248" s="65" t="s">
        <v>283</v>
      </c>
      <c r="C1248" s="66"/>
      <c r="D1248" s="66"/>
      <c r="E1248" s="66"/>
      <c r="F1248" s="66"/>
      <c r="G1248" s="66"/>
      <c r="H1248" s="66"/>
    </row>
    <row r="1249" spans="1:9" ht="41.25" x14ac:dyDescent="0.25">
      <c r="A1249" s="49" t="s">
        <v>10</v>
      </c>
      <c r="B1249" s="50"/>
      <c r="C1249" s="31" t="s">
        <v>11</v>
      </c>
      <c r="D1249" s="31" t="s">
        <v>12</v>
      </c>
      <c r="E1249" s="27" t="s">
        <v>44</v>
      </c>
      <c r="F1249" s="20" t="s">
        <v>107</v>
      </c>
      <c r="G1249" s="27" t="s">
        <v>33</v>
      </c>
      <c r="H1249" s="27" t="s">
        <v>34</v>
      </c>
    </row>
    <row r="1250" spans="1:9" x14ac:dyDescent="0.25">
      <c r="A1250" s="40" t="s">
        <v>102</v>
      </c>
      <c r="B1250" s="37"/>
      <c r="C1250" s="37"/>
      <c r="D1250" s="38"/>
      <c r="E1250" s="32"/>
      <c r="F1250" s="33"/>
      <c r="G1250" s="33"/>
      <c r="H1250" s="33"/>
    </row>
    <row r="1251" spans="1:9" x14ac:dyDescent="0.25">
      <c r="A1251" s="32"/>
      <c r="B1251" s="39"/>
      <c r="C1251" s="22"/>
      <c r="D1251" s="22"/>
      <c r="E1251" s="22"/>
      <c r="F1251" s="22"/>
      <c r="G1251" s="22"/>
      <c r="H1251" s="22"/>
    </row>
    <row r="1252" spans="1:9" x14ac:dyDescent="0.25">
      <c r="A1252" s="34" t="s">
        <v>23</v>
      </c>
      <c r="B1252" s="35"/>
      <c r="C1252" s="35"/>
      <c r="D1252" s="36"/>
      <c r="E1252" s="34" t="s">
        <v>23</v>
      </c>
      <c r="F1252" s="35"/>
      <c r="G1252" s="36"/>
      <c r="H1252" s="18">
        <v>0</v>
      </c>
    </row>
    <row r="1253" spans="1:9" ht="16.5" x14ac:dyDescent="0.25">
      <c r="A1253" s="40" t="s">
        <v>24</v>
      </c>
      <c r="B1253" s="37"/>
      <c r="C1253" s="37"/>
      <c r="D1253" s="38"/>
      <c r="E1253" s="32"/>
      <c r="F1253" s="33"/>
      <c r="G1253" s="33"/>
      <c r="H1253" s="33"/>
    </row>
    <row r="1254" spans="1:9" ht="16.5" x14ac:dyDescent="0.25">
      <c r="A1254" s="40" t="s">
        <v>25</v>
      </c>
      <c r="B1254" s="38"/>
      <c r="C1254" s="19" t="s">
        <v>2</v>
      </c>
      <c r="D1254" s="21">
        <v>1.925</v>
      </c>
      <c r="E1254" s="20"/>
      <c r="F1254" s="21">
        <v>88264</v>
      </c>
      <c r="G1254" s="18">
        <v>19.25</v>
      </c>
      <c r="H1254" s="18">
        <f>G1254*D1254</f>
        <v>37.056249999999999</v>
      </c>
    </row>
    <row r="1255" spans="1:9" ht="24.75" x14ac:dyDescent="0.25">
      <c r="A1255" s="40" t="s">
        <v>27</v>
      </c>
      <c r="B1255" s="38"/>
      <c r="C1255" s="19" t="s">
        <v>2</v>
      </c>
      <c r="D1255" s="21">
        <v>2</v>
      </c>
      <c r="E1255" s="20"/>
      <c r="F1255" s="21">
        <v>88247</v>
      </c>
      <c r="G1255" s="18">
        <v>14.53</v>
      </c>
      <c r="H1255" s="18">
        <f>G1255*D1255</f>
        <v>29.06</v>
      </c>
    </row>
    <row r="1256" spans="1:9" x14ac:dyDescent="0.25">
      <c r="A1256" s="34" t="s">
        <v>23</v>
      </c>
      <c r="B1256" s="35"/>
      <c r="C1256" s="35"/>
      <c r="D1256" s="36"/>
      <c r="E1256" s="72" t="s">
        <v>23</v>
      </c>
      <c r="F1256" s="73"/>
      <c r="G1256" s="74"/>
      <c r="H1256" s="18">
        <f>SUM(H1254:H1255)</f>
        <v>66.116249999999994</v>
      </c>
    </row>
    <row r="1257" spans="1:9" ht="24.75" x14ac:dyDescent="0.25">
      <c r="A1257" s="40" t="s">
        <v>28</v>
      </c>
      <c r="B1257" s="37"/>
      <c r="C1257" s="37"/>
      <c r="D1257" s="38"/>
      <c r="E1257" s="43"/>
      <c r="F1257" s="43"/>
      <c r="G1257" s="43"/>
      <c r="H1257" s="43"/>
    </row>
    <row r="1258" spans="1:9" x14ac:dyDescent="0.25">
      <c r="A1258" s="32"/>
      <c r="B1258" s="39"/>
      <c r="C1258" s="22"/>
      <c r="D1258" s="22"/>
      <c r="E1258" s="22"/>
      <c r="F1258" s="22"/>
      <c r="G1258" s="22"/>
      <c r="H1258" s="22"/>
    </row>
    <row r="1259" spans="1:9" x14ac:dyDescent="0.25">
      <c r="A1259" s="34" t="s">
        <v>23</v>
      </c>
      <c r="B1259" s="35"/>
      <c r="C1259" s="35"/>
      <c r="D1259" s="36"/>
      <c r="E1259" s="72" t="s">
        <v>23</v>
      </c>
      <c r="F1259" s="73"/>
      <c r="G1259" s="74"/>
      <c r="H1259" s="18">
        <v>0</v>
      </c>
    </row>
    <row r="1260" spans="1:9" ht="16.5" x14ac:dyDescent="0.25">
      <c r="A1260" s="40" t="s">
        <v>29</v>
      </c>
      <c r="B1260" s="37"/>
      <c r="C1260" s="37"/>
      <c r="D1260" s="38"/>
      <c r="E1260" s="57" t="s">
        <v>29</v>
      </c>
      <c r="F1260" s="58"/>
      <c r="G1260" s="59"/>
      <c r="H1260" s="23">
        <f>SUM(H1256,H1252)</f>
        <v>66.116249999999994</v>
      </c>
      <c r="I1260" s="1">
        <f>'[1]PLAN ELETRICA'!E392/J4</f>
        <v>66.137399779908819</v>
      </c>
    </row>
    <row r="1261" spans="1:9" ht="31.5" customHeight="1" x14ac:dyDescent="0.25">
      <c r="A1261" s="27" t="s">
        <v>284</v>
      </c>
      <c r="B1261" s="65" t="s">
        <v>285</v>
      </c>
      <c r="C1261" s="66"/>
      <c r="D1261" s="66"/>
      <c r="E1261" s="66"/>
      <c r="F1261" s="66"/>
      <c r="G1261" s="66"/>
      <c r="H1261" s="66"/>
    </row>
    <row r="1262" spans="1:9" ht="41.25" x14ac:dyDescent="0.25">
      <c r="A1262" s="49" t="s">
        <v>10</v>
      </c>
      <c r="B1262" s="50"/>
      <c r="C1262" s="31" t="s">
        <v>11</v>
      </c>
      <c r="D1262" s="31" t="s">
        <v>12</v>
      </c>
      <c r="E1262" s="27" t="s">
        <v>44</v>
      </c>
      <c r="F1262" s="20" t="s">
        <v>107</v>
      </c>
      <c r="G1262" s="27" t="s">
        <v>33</v>
      </c>
      <c r="H1262" s="27" t="s">
        <v>34</v>
      </c>
    </row>
    <row r="1263" spans="1:9" x14ac:dyDescent="0.25">
      <c r="A1263" s="40" t="s">
        <v>102</v>
      </c>
      <c r="B1263" s="37"/>
      <c r="C1263" s="37"/>
      <c r="D1263" s="38"/>
      <c r="E1263" s="32"/>
      <c r="F1263" s="33"/>
      <c r="G1263" s="33"/>
      <c r="H1263" s="33"/>
    </row>
    <row r="1264" spans="1:9" x14ac:dyDescent="0.25">
      <c r="A1264" s="32"/>
      <c r="B1264" s="39"/>
      <c r="C1264" s="22"/>
      <c r="D1264" s="22"/>
      <c r="E1264" s="22"/>
      <c r="F1264" s="22"/>
      <c r="G1264" s="22"/>
      <c r="H1264" s="22"/>
    </row>
    <row r="1265" spans="1:9" x14ac:dyDescent="0.25">
      <c r="A1265" s="34" t="s">
        <v>23</v>
      </c>
      <c r="B1265" s="35"/>
      <c r="C1265" s="35"/>
      <c r="D1265" s="36"/>
      <c r="E1265" s="34" t="s">
        <v>23</v>
      </c>
      <c r="F1265" s="35"/>
      <c r="G1265" s="36"/>
      <c r="H1265" s="18">
        <v>0</v>
      </c>
    </row>
    <row r="1266" spans="1:9" ht="16.5" x14ac:dyDescent="0.25">
      <c r="A1266" s="40" t="s">
        <v>24</v>
      </c>
      <c r="B1266" s="37"/>
      <c r="C1266" s="37"/>
      <c r="D1266" s="38"/>
      <c r="E1266" s="32"/>
      <c r="F1266" s="33"/>
      <c r="G1266" s="33"/>
      <c r="H1266" s="33"/>
    </row>
    <row r="1267" spans="1:9" ht="16.5" x14ac:dyDescent="0.25">
      <c r="A1267" s="40" t="s">
        <v>25</v>
      </c>
      <c r="B1267" s="38"/>
      <c r="C1267" s="19" t="s">
        <v>2</v>
      </c>
      <c r="D1267" s="18">
        <v>0.25</v>
      </c>
      <c r="E1267" s="20"/>
      <c r="F1267" s="21">
        <v>88264</v>
      </c>
      <c r="G1267" s="18">
        <v>19.25</v>
      </c>
      <c r="H1267" s="18">
        <f>G1267*D1267</f>
        <v>4.8125</v>
      </c>
    </row>
    <row r="1268" spans="1:9" ht="24.75" x14ac:dyDescent="0.25">
      <c r="A1268" s="40" t="s">
        <v>27</v>
      </c>
      <c r="B1268" s="38"/>
      <c r="C1268" s="19" t="s">
        <v>2</v>
      </c>
      <c r="D1268" s="29">
        <v>9.1499999999999998E-2</v>
      </c>
      <c r="E1268" s="20"/>
      <c r="F1268" s="21">
        <v>88247</v>
      </c>
      <c r="G1268" s="18">
        <v>14.53</v>
      </c>
      <c r="H1268" s="18">
        <f>G1268*D1268</f>
        <v>1.3294949999999999</v>
      </c>
    </row>
    <row r="1269" spans="1:9" x14ac:dyDescent="0.25">
      <c r="A1269" s="34" t="s">
        <v>23</v>
      </c>
      <c r="B1269" s="35"/>
      <c r="C1269" s="35"/>
      <c r="D1269" s="36"/>
      <c r="E1269" s="72" t="s">
        <v>23</v>
      </c>
      <c r="F1269" s="73"/>
      <c r="G1269" s="74"/>
      <c r="H1269" s="18">
        <f>SUM(H1267:H1268)</f>
        <v>6.1419949999999996</v>
      </c>
    </row>
    <row r="1270" spans="1:9" ht="24.75" x14ac:dyDescent="0.25">
      <c r="A1270" s="40" t="s">
        <v>28</v>
      </c>
      <c r="B1270" s="37"/>
      <c r="C1270" s="37"/>
      <c r="D1270" s="38"/>
      <c r="E1270" s="43"/>
      <c r="F1270" s="43"/>
      <c r="G1270" s="43"/>
      <c r="H1270" s="43"/>
    </row>
    <row r="1271" spans="1:9" x14ac:dyDescent="0.25">
      <c r="A1271" s="32"/>
      <c r="B1271" s="39"/>
      <c r="C1271" s="22"/>
      <c r="D1271" s="22"/>
      <c r="E1271" s="22"/>
      <c r="F1271" s="22"/>
      <c r="G1271" s="22"/>
      <c r="H1271" s="22"/>
    </row>
    <row r="1272" spans="1:9" x14ac:dyDescent="0.25">
      <c r="A1272" s="34" t="s">
        <v>23</v>
      </c>
      <c r="B1272" s="35"/>
      <c r="C1272" s="35"/>
      <c r="D1272" s="36"/>
      <c r="E1272" s="72" t="s">
        <v>23</v>
      </c>
      <c r="F1272" s="73"/>
      <c r="G1272" s="74"/>
      <c r="H1272" s="18">
        <v>0</v>
      </c>
    </row>
    <row r="1273" spans="1:9" ht="16.5" x14ac:dyDescent="0.25">
      <c r="A1273" s="40" t="s">
        <v>29</v>
      </c>
      <c r="B1273" s="37"/>
      <c r="C1273" s="37"/>
      <c r="D1273" s="38"/>
      <c r="E1273" s="57" t="s">
        <v>29</v>
      </c>
      <c r="F1273" s="58"/>
      <c r="G1273" s="59"/>
      <c r="H1273" s="23">
        <f>SUM(H1269,H1265)</f>
        <v>6.1419949999999996</v>
      </c>
      <c r="I1273" s="1">
        <f>'[1]PLAN ELETRICA'!E396/J4</f>
        <v>6.1389718597704759</v>
      </c>
    </row>
    <row r="1274" spans="1:9" ht="15.75" customHeight="1" x14ac:dyDescent="0.25">
      <c r="A1274" s="20" t="s">
        <v>286</v>
      </c>
      <c r="B1274" s="65" t="s">
        <v>287</v>
      </c>
      <c r="C1274" s="66"/>
      <c r="D1274" s="66"/>
      <c r="E1274" s="66"/>
      <c r="F1274" s="66"/>
      <c r="G1274" s="66"/>
      <c r="H1274" s="66"/>
    </row>
    <row r="1275" spans="1:9" ht="41.25" x14ac:dyDescent="0.25">
      <c r="A1275" s="49" t="s">
        <v>10</v>
      </c>
      <c r="B1275" s="50"/>
      <c r="C1275" s="31" t="s">
        <v>11</v>
      </c>
      <c r="D1275" s="31" t="s">
        <v>12</v>
      </c>
      <c r="E1275" s="27" t="s">
        <v>44</v>
      </c>
      <c r="F1275" s="20" t="s">
        <v>107</v>
      </c>
      <c r="G1275" s="27" t="s">
        <v>33</v>
      </c>
      <c r="H1275" s="27" t="s">
        <v>34</v>
      </c>
    </row>
    <row r="1276" spans="1:9" x14ac:dyDescent="0.25">
      <c r="A1276" s="40" t="s">
        <v>102</v>
      </c>
      <c r="B1276" s="37"/>
      <c r="C1276" s="37"/>
      <c r="D1276" s="38"/>
      <c r="E1276" s="32"/>
      <c r="F1276" s="33"/>
      <c r="G1276" s="33"/>
      <c r="H1276" s="33"/>
    </row>
    <row r="1277" spans="1:9" x14ac:dyDescent="0.25">
      <c r="A1277" s="32"/>
      <c r="B1277" s="39"/>
      <c r="C1277" s="22"/>
      <c r="D1277" s="22"/>
      <c r="E1277" s="22"/>
      <c r="F1277" s="22"/>
      <c r="G1277" s="22"/>
      <c r="H1277" s="22"/>
    </row>
    <row r="1278" spans="1:9" x14ac:dyDescent="0.25">
      <c r="A1278" s="34" t="s">
        <v>23</v>
      </c>
      <c r="B1278" s="35"/>
      <c r="C1278" s="35"/>
      <c r="D1278" s="36"/>
      <c r="E1278" s="34" t="s">
        <v>23</v>
      </c>
      <c r="F1278" s="35"/>
      <c r="G1278" s="36"/>
      <c r="H1278" s="18">
        <v>0</v>
      </c>
    </row>
    <row r="1279" spans="1:9" ht="16.5" x14ac:dyDescent="0.25">
      <c r="A1279" s="40" t="s">
        <v>24</v>
      </c>
      <c r="B1279" s="37"/>
      <c r="C1279" s="37"/>
      <c r="D1279" s="38"/>
      <c r="E1279" s="32"/>
      <c r="F1279" s="33"/>
      <c r="G1279" s="33"/>
      <c r="H1279" s="33"/>
    </row>
    <row r="1280" spans="1:9" ht="16.5" x14ac:dyDescent="0.25">
      <c r="A1280" s="40" t="s">
        <v>25</v>
      </c>
      <c r="B1280" s="38"/>
      <c r="C1280" s="19" t="s">
        <v>2</v>
      </c>
      <c r="D1280" s="18">
        <v>0.25</v>
      </c>
      <c r="E1280" s="20"/>
      <c r="F1280" s="21">
        <v>88264</v>
      </c>
      <c r="G1280" s="18">
        <v>19.25</v>
      </c>
      <c r="H1280" s="18">
        <f>G1280*D1280</f>
        <v>4.8125</v>
      </c>
    </row>
    <row r="1281" spans="1:9" ht="24.75" x14ac:dyDescent="0.25">
      <c r="A1281" s="40" t="s">
        <v>27</v>
      </c>
      <c r="B1281" s="38"/>
      <c r="C1281" s="19" t="s">
        <v>2</v>
      </c>
      <c r="D1281" s="29">
        <v>9.1499999999999998E-2</v>
      </c>
      <c r="E1281" s="20"/>
      <c r="F1281" s="21">
        <v>88247</v>
      </c>
      <c r="G1281" s="18">
        <v>14.53</v>
      </c>
      <c r="H1281" s="18">
        <f>G1281*D1281</f>
        <v>1.3294949999999999</v>
      </c>
    </row>
    <row r="1282" spans="1:9" x14ac:dyDescent="0.25">
      <c r="A1282" s="34" t="s">
        <v>23</v>
      </c>
      <c r="B1282" s="35"/>
      <c r="C1282" s="35"/>
      <c r="D1282" s="36"/>
      <c r="E1282" s="72" t="s">
        <v>23</v>
      </c>
      <c r="F1282" s="73"/>
      <c r="G1282" s="74"/>
      <c r="H1282" s="18">
        <f>SUM(H1280:H1281)</f>
        <v>6.1419949999999996</v>
      </c>
    </row>
    <row r="1283" spans="1:9" ht="24.75" x14ac:dyDescent="0.25">
      <c r="A1283" s="40" t="s">
        <v>28</v>
      </c>
      <c r="B1283" s="37"/>
      <c r="C1283" s="37"/>
      <c r="D1283" s="38"/>
      <c r="E1283" s="43"/>
      <c r="F1283" s="43"/>
      <c r="G1283" s="43"/>
      <c r="H1283" s="43"/>
    </row>
    <row r="1284" spans="1:9" x14ac:dyDescent="0.25">
      <c r="A1284" s="32"/>
      <c r="B1284" s="39"/>
      <c r="C1284" s="22"/>
      <c r="D1284" s="22"/>
      <c r="E1284" s="22"/>
      <c r="F1284" s="22"/>
      <c r="G1284" s="22"/>
      <c r="H1284" s="22"/>
    </row>
    <row r="1285" spans="1:9" x14ac:dyDescent="0.25">
      <c r="A1285" s="34" t="s">
        <v>23</v>
      </c>
      <c r="B1285" s="35"/>
      <c r="C1285" s="35"/>
      <c r="D1285" s="36"/>
      <c r="E1285" s="72" t="s">
        <v>23</v>
      </c>
      <c r="F1285" s="73"/>
      <c r="G1285" s="74"/>
      <c r="H1285" s="18">
        <v>0</v>
      </c>
    </row>
    <row r="1286" spans="1:9" ht="16.5" x14ac:dyDescent="0.25">
      <c r="A1286" s="40" t="s">
        <v>29</v>
      </c>
      <c r="B1286" s="37"/>
      <c r="C1286" s="37"/>
      <c r="D1286" s="38"/>
      <c r="E1286" s="57" t="s">
        <v>29</v>
      </c>
      <c r="F1286" s="58"/>
      <c r="G1286" s="59"/>
      <c r="H1286" s="23">
        <f>SUM(H1282,H1278)</f>
        <v>6.1419949999999996</v>
      </c>
      <c r="I1286" s="1">
        <f>'[1]PLAN ELETRICA'!E397/J4</f>
        <v>6.1389718597704759</v>
      </c>
    </row>
    <row r="1287" spans="1:9" ht="29.25" customHeight="1" x14ac:dyDescent="0.25">
      <c r="A1287" s="27" t="s">
        <v>288</v>
      </c>
      <c r="B1287" s="65" t="s">
        <v>289</v>
      </c>
      <c r="C1287" s="66"/>
      <c r="D1287" s="66"/>
      <c r="E1287" s="66"/>
      <c r="F1287" s="66"/>
      <c r="G1287" s="66"/>
      <c r="H1287" s="66"/>
    </row>
    <row r="1288" spans="1:9" ht="41.25" x14ac:dyDescent="0.25">
      <c r="A1288" s="49" t="s">
        <v>10</v>
      </c>
      <c r="B1288" s="50"/>
      <c r="C1288" s="31" t="s">
        <v>11</v>
      </c>
      <c r="D1288" s="31" t="s">
        <v>12</v>
      </c>
      <c r="E1288" s="20" t="s">
        <v>44</v>
      </c>
      <c r="F1288" s="20" t="s">
        <v>107</v>
      </c>
      <c r="G1288" s="27" t="s">
        <v>33</v>
      </c>
      <c r="H1288" s="27" t="s">
        <v>34</v>
      </c>
    </row>
    <row r="1289" spans="1:9" x14ac:dyDescent="0.25">
      <c r="A1289" s="40" t="s">
        <v>102</v>
      </c>
      <c r="B1289" s="37"/>
      <c r="C1289" s="37"/>
      <c r="D1289" s="38"/>
      <c r="E1289" s="32"/>
      <c r="F1289" s="33"/>
      <c r="G1289" s="33"/>
      <c r="H1289" s="33"/>
    </row>
    <row r="1290" spans="1:9" x14ac:dyDescent="0.25">
      <c r="A1290" s="32"/>
      <c r="B1290" s="39"/>
      <c r="C1290" s="22"/>
      <c r="D1290" s="22"/>
      <c r="E1290" s="22"/>
      <c r="F1290" s="22"/>
      <c r="G1290" s="22"/>
      <c r="H1290" s="22"/>
    </row>
    <row r="1291" spans="1:9" x14ac:dyDescent="0.25">
      <c r="A1291" s="34" t="s">
        <v>23</v>
      </c>
      <c r="B1291" s="35"/>
      <c r="C1291" s="35"/>
      <c r="D1291" s="36"/>
      <c r="E1291" s="34" t="s">
        <v>23</v>
      </c>
      <c r="F1291" s="35"/>
      <c r="G1291" s="36"/>
      <c r="H1291" s="18">
        <v>0</v>
      </c>
    </row>
    <row r="1292" spans="1:9" ht="16.5" x14ac:dyDescent="0.25">
      <c r="A1292" s="40" t="s">
        <v>24</v>
      </c>
      <c r="B1292" s="37"/>
      <c r="C1292" s="37"/>
      <c r="D1292" s="38"/>
      <c r="E1292" s="32"/>
      <c r="F1292" s="33"/>
      <c r="G1292" s="33"/>
      <c r="H1292" s="33"/>
    </row>
    <row r="1293" spans="1:9" ht="16.5" x14ac:dyDescent="0.25">
      <c r="A1293" s="40" t="s">
        <v>25</v>
      </c>
      <c r="B1293" s="38"/>
      <c r="C1293" s="19" t="s">
        <v>2</v>
      </c>
      <c r="D1293" s="18">
        <v>0.25</v>
      </c>
      <c r="E1293" s="20"/>
      <c r="F1293" s="21">
        <v>88264</v>
      </c>
      <c r="G1293" s="18">
        <v>19.25</v>
      </c>
      <c r="H1293" s="18">
        <f>G1293*D1293</f>
        <v>4.8125</v>
      </c>
    </row>
    <row r="1294" spans="1:9" ht="24.75" x14ac:dyDescent="0.25">
      <c r="A1294" s="40" t="s">
        <v>27</v>
      </c>
      <c r="B1294" s="38"/>
      <c r="C1294" s="19" t="s">
        <v>2</v>
      </c>
      <c r="D1294" s="29">
        <v>9.1499999999999998E-2</v>
      </c>
      <c r="E1294" s="20"/>
      <c r="F1294" s="21">
        <v>88247</v>
      </c>
      <c r="G1294" s="18">
        <v>14.53</v>
      </c>
      <c r="H1294" s="18">
        <f>G1294*D1294</f>
        <v>1.3294949999999999</v>
      </c>
    </row>
    <row r="1295" spans="1:9" x14ac:dyDescent="0.25">
      <c r="A1295" s="34" t="s">
        <v>23</v>
      </c>
      <c r="B1295" s="35"/>
      <c r="C1295" s="35"/>
      <c r="D1295" s="36"/>
      <c r="E1295" s="72" t="s">
        <v>23</v>
      </c>
      <c r="F1295" s="73"/>
      <c r="G1295" s="74"/>
      <c r="H1295" s="18">
        <f>SUM(H1293:H1294)</f>
        <v>6.1419949999999996</v>
      </c>
    </row>
    <row r="1296" spans="1:9" ht="24.75" x14ac:dyDescent="0.25">
      <c r="A1296" s="40" t="s">
        <v>28</v>
      </c>
      <c r="B1296" s="37"/>
      <c r="C1296" s="37"/>
      <c r="D1296" s="38"/>
      <c r="E1296" s="43"/>
      <c r="F1296" s="43"/>
      <c r="G1296" s="43"/>
      <c r="H1296" s="43"/>
    </row>
    <row r="1297" spans="1:9" x14ac:dyDescent="0.25">
      <c r="A1297" s="32"/>
      <c r="B1297" s="39"/>
      <c r="C1297" s="22"/>
      <c r="D1297" s="22"/>
      <c r="E1297" s="22"/>
      <c r="F1297" s="22"/>
      <c r="G1297" s="22"/>
      <c r="H1297" s="22"/>
    </row>
    <row r="1298" spans="1:9" x14ac:dyDescent="0.25">
      <c r="A1298" s="34" t="s">
        <v>23</v>
      </c>
      <c r="B1298" s="35"/>
      <c r="C1298" s="35"/>
      <c r="D1298" s="36"/>
      <c r="E1298" s="72" t="s">
        <v>23</v>
      </c>
      <c r="F1298" s="73"/>
      <c r="G1298" s="74"/>
      <c r="H1298" s="18">
        <v>0</v>
      </c>
    </row>
    <row r="1299" spans="1:9" ht="16.5" x14ac:dyDescent="0.25">
      <c r="A1299" s="40" t="s">
        <v>29</v>
      </c>
      <c r="B1299" s="37"/>
      <c r="C1299" s="37"/>
      <c r="D1299" s="38"/>
      <c r="E1299" s="57" t="s">
        <v>29</v>
      </c>
      <c r="F1299" s="58"/>
      <c r="G1299" s="59"/>
      <c r="H1299" s="23">
        <f>SUM(H1295,H1291)</f>
        <v>6.1419949999999996</v>
      </c>
      <c r="I1299" s="1">
        <f>'[1]PLAN ELETRICA'!E398/J4</f>
        <v>6.1389718597704759</v>
      </c>
    </row>
  </sheetData>
  <mergeCells count="1567">
    <mergeCell ref="E1286:G1286"/>
    <mergeCell ref="B1287:H1287"/>
    <mergeCell ref="E1295:G1295"/>
    <mergeCell ref="E1298:G1298"/>
    <mergeCell ref="E1299:G1299"/>
    <mergeCell ref="E1269:G1269"/>
    <mergeCell ref="E1272:G1272"/>
    <mergeCell ref="E1273:G1273"/>
    <mergeCell ref="B1274:H1274"/>
    <mergeCell ref="E1282:G1282"/>
    <mergeCell ref="E1285:G1285"/>
    <mergeCell ref="E1247:G1247"/>
    <mergeCell ref="B1248:H1248"/>
    <mergeCell ref="E1256:G1256"/>
    <mergeCell ref="E1259:G1259"/>
    <mergeCell ref="E1260:G1260"/>
    <mergeCell ref="B1261:H1261"/>
    <mergeCell ref="A1231:D1231"/>
    <mergeCell ref="E1233:G1233"/>
    <mergeCell ref="E1234:G1234"/>
    <mergeCell ref="B1235:H1235"/>
    <mergeCell ref="E1243:G1243"/>
    <mergeCell ref="E1246:G1246"/>
    <mergeCell ref="B1209:H1209"/>
    <mergeCell ref="E1217:G1217"/>
    <mergeCell ref="E1220:G1220"/>
    <mergeCell ref="E1221:G1221"/>
    <mergeCell ref="B1222:H1222"/>
    <mergeCell ref="E1230:G1230"/>
    <mergeCell ref="E1194:G1194"/>
    <mergeCell ref="E1195:G1195"/>
    <mergeCell ref="B1196:H1196"/>
    <mergeCell ref="E1204:G1204"/>
    <mergeCell ref="E1207:G1207"/>
    <mergeCell ref="E1208:G1208"/>
    <mergeCell ref="E1179:G1179"/>
    <mergeCell ref="E1180:G1180"/>
    <mergeCell ref="A1181:H1181"/>
    <mergeCell ref="B1182:H1182"/>
    <mergeCell ref="B1183:H1183"/>
    <mergeCell ref="E1191:G1191"/>
    <mergeCell ref="A1172:B1172"/>
    <mergeCell ref="A1173:B1173"/>
    <mergeCell ref="A1174:B1174"/>
    <mergeCell ref="A1175:B1175"/>
    <mergeCell ref="A1176:B1176"/>
    <mergeCell ref="E1176:G1176"/>
    <mergeCell ref="E1166:G1166"/>
    <mergeCell ref="E1167:G1167"/>
    <mergeCell ref="B1168:H1168"/>
    <mergeCell ref="A1169:B1169"/>
    <mergeCell ref="A1170:B1170"/>
    <mergeCell ref="A1171:B1171"/>
    <mergeCell ref="A1159:B1159"/>
    <mergeCell ref="A1160:B1160"/>
    <mergeCell ref="A1161:B1161"/>
    <mergeCell ref="A1162:B1162"/>
    <mergeCell ref="A1163:B1163"/>
    <mergeCell ref="E1163:G1163"/>
    <mergeCell ref="E1153:G1153"/>
    <mergeCell ref="E1154:G1154"/>
    <mergeCell ref="B1155:H1155"/>
    <mergeCell ref="A1156:B1156"/>
    <mergeCell ref="A1157:B1157"/>
    <mergeCell ref="A1158:B1158"/>
    <mergeCell ref="A1146:B1146"/>
    <mergeCell ref="A1147:B1147"/>
    <mergeCell ref="A1148:B1148"/>
    <mergeCell ref="A1149:B1149"/>
    <mergeCell ref="A1150:B1150"/>
    <mergeCell ref="E1150:G1150"/>
    <mergeCell ref="A1141:B1141"/>
    <mergeCell ref="E1141:G1141"/>
    <mergeCell ref="B1142:H1142"/>
    <mergeCell ref="A1143:B1143"/>
    <mergeCell ref="A1144:B1144"/>
    <mergeCell ref="A1145:B1145"/>
    <mergeCell ref="A1135:B1135"/>
    <mergeCell ref="A1136:B1136"/>
    <mergeCell ref="A1137:B1137"/>
    <mergeCell ref="E1137:G1137"/>
    <mergeCell ref="A1139:B1139"/>
    <mergeCell ref="A1140:B1140"/>
    <mergeCell ref="E1140:G1140"/>
    <mergeCell ref="B1129:H1129"/>
    <mergeCell ref="A1130:B1130"/>
    <mergeCell ref="A1131:B1131"/>
    <mergeCell ref="A1132:B1132"/>
    <mergeCell ref="A1133:B1133"/>
    <mergeCell ref="A1134:B1134"/>
    <mergeCell ref="A1122:B1122"/>
    <mergeCell ref="A1123:B1123"/>
    <mergeCell ref="E1123:G1123"/>
    <mergeCell ref="E1126:G1126"/>
    <mergeCell ref="E1127:G1127"/>
    <mergeCell ref="A1128:H1128"/>
    <mergeCell ref="A1116:B1116"/>
    <mergeCell ref="A1117:B1117"/>
    <mergeCell ref="A1118:B1118"/>
    <mergeCell ref="A1119:B1119"/>
    <mergeCell ref="A1120:B1120"/>
    <mergeCell ref="A1121:B1121"/>
    <mergeCell ref="A1112:B1112"/>
    <mergeCell ref="A1113:B1113"/>
    <mergeCell ref="E1113:G1113"/>
    <mergeCell ref="A1114:B1114"/>
    <mergeCell ref="E1114:G1114"/>
    <mergeCell ref="B1115:H1115"/>
    <mergeCell ref="A1106:B1106"/>
    <mergeCell ref="A1107:B1107"/>
    <mergeCell ref="A1108:B1108"/>
    <mergeCell ref="A1109:B1109"/>
    <mergeCell ref="A1110:B1110"/>
    <mergeCell ref="E1110:G1110"/>
    <mergeCell ref="A1101:B1101"/>
    <mergeCell ref="E1101:G1101"/>
    <mergeCell ref="B1102:H1102"/>
    <mergeCell ref="A1103:B1103"/>
    <mergeCell ref="A1104:B1104"/>
    <mergeCell ref="A1105:B1105"/>
    <mergeCell ref="A1095:B1095"/>
    <mergeCell ref="A1096:B1096"/>
    <mergeCell ref="A1097:B1097"/>
    <mergeCell ref="E1097:G1097"/>
    <mergeCell ref="A1099:B1099"/>
    <mergeCell ref="A1100:B1100"/>
    <mergeCell ref="E1100:G1100"/>
    <mergeCell ref="B1089:H1089"/>
    <mergeCell ref="A1090:B1090"/>
    <mergeCell ref="A1091:B1091"/>
    <mergeCell ref="A1092:B1092"/>
    <mergeCell ref="A1093:B1093"/>
    <mergeCell ref="A1094:B1094"/>
    <mergeCell ref="A1084:B1084"/>
    <mergeCell ref="E1084:G1084"/>
    <mergeCell ref="A1086:B1086"/>
    <mergeCell ref="A1087:B1087"/>
    <mergeCell ref="E1087:G1087"/>
    <mergeCell ref="A1088:B1088"/>
    <mergeCell ref="E1088:G1088"/>
    <mergeCell ref="A1078:B1078"/>
    <mergeCell ref="A1079:B1079"/>
    <mergeCell ref="A1080:B1080"/>
    <mergeCell ref="A1081:B1081"/>
    <mergeCell ref="A1082:B1082"/>
    <mergeCell ref="A1083:B1083"/>
    <mergeCell ref="A1073:B1073"/>
    <mergeCell ref="E1073:G1073"/>
    <mergeCell ref="B1074:H1074"/>
    <mergeCell ref="A1075:B1075"/>
    <mergeCell ref="A1076:H1076"/>
    <mergeCell ref="B1077:H1077"/>
    <mergeCell ref="A1067:B1067"/>
    <mergeCell ref="A1068:B1068"/>
    <mergeCell ref="A1069:B1069"/>
    <mergeCell ref="E1069:G1069"/>
    <mergeCell ref="A1071:B1071"/>
    <mergeCell ref="A1072:B1072"/>
    <mergeCell ref="E1072:G1072"/>
    <mergeCell ref="A1061:B1061"/>
    <mergeCell ref="A1062:B1062"/>
    <mergeCell ref="A1063:B1063"/>
    <mergeCell ref="A1064:B1064"/>
    <mergeCell ref="A1065:B1065"/>
    <mergeCell ref="A1066:B1066"/>
    <mergeCell ref="A1056:B1056"/>
    <mergeCell ref="E1056:G1056"/>
    <mergeCell ref="A1058:B1058"/>
    <mergeCell ref="A1059:B1059"/>
    <mergeCell ref="E1059:G1059"/>
    <mergeCell ref="A1060:B1060"/>
    <mergeCell ref="E1060:G1060"/>
    <mergeCell ref="A1050:B1050"/>
    <mergeCell ref="A1051:B1051"/>
    <mergeCell ref="A1052:B1052"/>
    <mergeCell ref="A1053:B1053"/>
    <mergeCell ref="A1054:B1054"/>
    <mergeCell ref="A1055:B1055"/>
    <mergeCell ref="A1046:B1046"/>
    <mergeCell ref="E1046:G1046"/>
    <mergeCell ref="A1047:B1047"/>
    <mergeCell ref="E1047:G1047"/>
    <mergeCell ref="B1048:H1048"/>
    <mergeCell ref="A1049:B1049"/>
    <mergeCell ref="A1040:B1040"/>
    <mergeCell ref="A1041:B1041"/>
    <mergeCell ref="A1042:B1042"/>
    <mergeCell ref="A1043:B1043"/>
    <mergeCell ref="E1043:G1043"/>
    <mergeCell ref="A1044:B1044"/>
    <mergeCell ref="E1034:G1034"/>
    <mergeCell ref="B1035:H1035"/>
    <mergeCell ref="A1036:B1036"/>
    <mergeCell ref="A1037:B1037"/>
    <mergeCell ref="A1038:B1038"/>
    <mergeCell ref="A1039:B1039"/>
    <mergeCell ref="A1027:B1027"/>
    <mergeCell ref="A1028:B1028"/>
    <mergeCell ref="A1029:B1029"/>
    <mergeCell ref="A1030:B1030"/>
    <mergeCell ref="E1030:G1030"/>
    <mergeCell ref="A1033:B1033"/>
    <mergeCell ref="E1033:G1033"/>
    <mergeCell ref="E1021:G1021"/>
    <mergeCell ref="B1022:H1022"/>
    <mergeCell ref="A1023:B1023"/>
    <mergeCell ref="A1024:B1024"/>
    <mergeCell ref="A1025:B1025"/>
    <mergeCell ref="A1026:B1026"/>
    <mergeCell ref="A1015:B1015"/>
    <mergeCell ref="A1016:B1016"/>
    <mergeCell ref="A1017:B1017"/>
    <mergeCell ref="E1017:G1017"/>
    <mergeCell ref="A1020:B1020"/>
    <mergeCell ref="E1020:G1020"/>
    <mergeCell ref="B1009:H1009"/>
    <mergeCell ref="A1010:B1010"/>
    <mergeCell ref="A1011:B1011"/>
    <mergeCell ref="A1012:B1012"/>
    <mergeCell ref="A1013:B1013"/>
    <mergeCell ref="A1014:B1014"/>
    <mergeCell ref="A1002:B1002"/>
    <mergeCell ref="A1003:B1003"/>
    <mergeCell ref="A1004:B1004"/>
    <mergeCell ref="E1004:G1004"/>
    <mergeCell ref="E1007:G1007"/>
    <mergeCell ref="E1008:G1008"/>
    <mergeCell ref="B996:H996"/>
    <mergeCell ref="A997:B997"/>
    <mergeCell ref="A998:B998"/>
    <mergeCell ref="A999:B999"/>
    <mergeCell ref="A1000:B1000"/>
    <mergeCell ref="A1001:B1001"/>
    <mergeCell ref="A990:B990"/>
    <mergeCell ref="A992:B992"/>
    <mergeCell ref="E992:G992"/>
    <mergeCell ref="E993:G993"/>
    <mergeCell ref="A994:H994"/>
    <mergeCell ref="B995:H995"/>
    <mergeCell ref="A985:B985"/>
    <mergeCell ref="A986:B986"/>
    <mergeCell ref="A987:B987"/>
    <mergeCell ref="A988:B988"/>
    <mergeCell ref="A989:B989"/>
    <mergeCell ref="E989:G989"/>
    <mergeCell ref="A980:B980"/>
    <mergeCell ref="E980:G980"/>
    <mergeCell ref="B981:H981"/>
    <mergeCell ref="A982:B982"/>
    <mergeCell ref="A983:B983"/>
    <mergeCell ref="A984:B984"/>
    <mergeCell ref="A975:B975"/>
    <mergeCell ref="A976:B976"/>
    <mergeCell ref="E976:G976"/>
    <mergeCell ref="A977:B977"/>
    <mergeCell ref="A978:B978"/>
    <mergeCell ref="A979:B979"/>
    <mergeCell ref="E979:G979"/>
    <mergeCell ref="A969:B969"/>
    <mergeCell ref="A970:B970"/>
    <mergeCell ref="A971:B971"/>
    <mergeCell ref="A972:B972"/>
    <mergeCell ref="A973:B973"/>
    <mergeCell ref="A974:B974"/>
    <mergeCell ref="A964:B964"/>
    <mergeCell ref="E964:G964"/>
    <mergeCell ref="E965:G965"/>
    <mergeCell ref="A966:H966"/>
    <mergeCell ref="B967:H967"/>
    <mergeCell ref="B968:H968"/>
    <mergeCell ref="A958:B958"/>
    <mergeCell ref="A959:B959"/>
    <mergeCell ref="A960:B960"/>
    <mergeCell ref="A961:B961"/>
    <mergeCell ref="E961:G961"/>
    <mergeCell ref="A963:B963"/>
    <mergeCell ref="A953:B953"/>
    <mergeCell ref="E953:G953"/>
    <mergeCell ref="B954:H954"/>
    <mergeCell ref="A955:B955"/>
    <mergeCell ref="A956:B956"/>
    <mergeCell ref="A957:B957"/>
    <mergeCell ref="A948:B948"/>
    <mergeCell ref="A949:B949"/>
    <mergeCell ref="E949:G949"/>
    <mergeCell ref="A950:D950"/>
    <mergeCell ref="A951:B951"/>
    <mergeCell ref="A952:B952"/>
    <mergeCell ref="E952:G952"/>
    <mergeCell ref="A942:B942"/>
    <mergeCell ref="A943:B943"/>
    <mergeCell ref="A944:B944"/>
    <mergeCell ref="A945:B945"/>
    <mergeCell ref="A946:B946"/>
    <mergeCell ref="A947:B947"/>
    <mergeCell ref="A937:D937"/>
    <mergeCell ref="A939:B939"/>
    <mergeCell ref="E939:G939"/>
    <mergeCell ref="A940:B940"/>
    <mergeCell ref="E940:G940"/>
    <mergeCell ref="B941:H941"/>
    <mergeCell ref="A932:B932"/>
    <mergeCell ref="A933:B933"/>
    <mergeCell ref="A934:B934"/>
    <mergeCell ref="A935:B935"/>
    <mergeCell ref="A936:B936"/>
    <mergeCell ref="E936:G936"/>
    <mergeCell ref="A926:H926"/>
    <mergeCell ref="B927:H927"/>
    <mergeCell ref="B928:H928"/>
    <mergeCell ref="A929:B929"/>
    <mergeCell ref="A930:B930"/>
    <mergeCell ref="A931:B931"/>
    <mergeCell ref="A921:B921"/>
    <mergeCell ref="E921:G921"/>
    <mergeCell ref="A922:D922"/>
    <mergeCell ref="A924:B924"/>
    <mergeCell ref="E924:G924"/>
    <mergeCell ref="E925:G925"/>
    <mergeCell ref="A915:B915"/>
    <mergeCell ref="A916:B916"/>
    <mergeCell ref="A917:B917"/>
    <mergeCell ref="A918:B918"/>
    <mergeCell ref="A919:B919"/>
    <mergeCell ref="A920:B920"/>
    <mergeCell ref="A911:B911"/>
    <mergeCell ref="E911:G911"/>
    <mergeCell ref="A912:B912"/>
    <mergeCell ref="E912:G912"/>
    <mergeCell ref="B913:H913"/>
    <mergeCell ref="A914:B914"/>
    <mergeCell ref="A905:B905"/>
    <mergeCell ref="A906:B906"/>
    <mergeCell ref="A907:B907"/>
    <mergeCell ref="A908:B908"/>
    <mergeCell ref="E908:G908"/>
    <mergeCell ref="A910:B910"/>
    <mergeCell ref="A899:H899"/>
    <mergeCell ref="B900:H900"/>
    <mergeCell ref="B901:H901"/>
    <mergeCell ref="A902:B902"/>
    <mergeCell ref="A903:B903"/>
    <mergeCell ref="A904:B904"/>
    <mergeCell ref="E894:G894"/>
    <mergeCell ref="A895:D895"/>
    <mergeCell ref="A896:B896"/>
    <mergeCell ref="A897:B897"/>
    <mergeCell ref="E897:G897"/>
    <mergeCell ref="E898:G898"/>
    <mergeCell ref="A889:B889"/>
    <mergeCell ref="A890:B890"/>
    <mergeCell ref="A891:B891"/>
    <mergeCell ref="A892:B892"/>
    <mergeCell ref="A893:B893"/>
    <mergeCell ref="A894:B894"/>
    <mergeCell ref="E883:G883"/>
    <mergeCell ref="A884:H884"/>
    <mergeCell ref="B885:H885"/>
    <mergeCell ref="B886:H886"/>
    <mergeCell ref="A887:B887"/>
    <mergeCell ref="A888:B888"/>
    <mergeCell ref="A879:B879"/>
    <mergeCell ref="E879:G879"/>
    <mergeCell ref="A880:D880"/>
    <mergeCell ref="E880:H880"/>
    <mergeCell ref="A882:B882"/>
    <mergeCell ref="E882:G882"/>
    <mergeCell ref="A873:B873"/>
    <mergeCell ref="A874:B874"/>
    <mergeCell ref="A875:B875"/>
    <mergeCell ref="A876:B876"/>
    <mergeCell ref="A877:B877"/>
    <mergeCell ref="A878:B878"/>
    <mergeCell ref="A869:D869"/>
    <mergeCell ref="E869:G869"/>
    <mergeCell ref="A870:D870"/>
    <mergeCell ref="E870:G870"/>
    <mergeCell ref="B871:H871"/>
    <mergeCell ref="A872:B872"/>
    <mergeCell ref="A865:B865"/>
    <mergeCell ref="A866:B866"/>
    <mergeCell ref="E866:G866"/>
    <mergeCell ref="A867:D867"/>
    <mergeCell ref="E867:H867"/>
    <mergeCell ref="A868:D868"/>
    <mergeCell ref="A859:B859"/>
    <mergeCell ref="A860:B860"/>
    <mergeCell ref="A861:B861"/>
    <mergeCell ref="A862:B862"/>
    <mergeCell ref="A863:B863"/>
    <mergeCell ref="A864:B864"/>
    <mergeCell ref="A854:B854"/>
    <mergeCell ref="E854:G854"/>
    <mergeCell ref="E855:G855"/>
    <mergeCell ref="A856:H856"/>
    <mergeCell ref="B857:H857"/>
    <mergeCell ref="B858:H858"/>
    <mergeCell ref="A850:B850"/>
    <mergeCell ref="A851:B851"/>
    <mergeCell ref="E851:G851"/>
    <mergeCell ref="A852:B852"/>
    <mergeCell ref="E852:H852"/>
    <mergeCell ref="A853:B853"/>
    <mergeCell ref="A844:B844"/>
    <mergeCell ref="A845:B845"/>
    <mergeCell ref="A846:B846"/>
    <mergeCell ref="A847:B847"/>
    <mergeCell ref="A848:B848"/>
    <mergeCell ref="A849:B849"/>
    <mergeCell ref="A840:D840"/>
    <mergeCell ref="A841:D841"/>
    <mergeCell ref="E841:G841"/>
    <mergeCell ref="A842:D842"/>
    <mergeCell ref="E842:G842"/>
    <mergeCell ref="B843:H843"/>
    <mergeCell ref="A836:B836"/>
    <mergeCell ref="A837:B837"/>
    <mergeCell ref="A838:B838"/>
    <mergeCell ref="E838:G838"/>
    <mergeCell ref="A839:D839"/>
    <mergeCell ref="E839:H839"/>
    <mergeCell ref="B830:H830"/>
    <mergeCell ref="A831:B831"/>
    <mergeCell ref="A832:B832"/>
    <mergeCell ref="A833:B833"/>
    <mergeCell ref="A834:B834"/>
    <mergeCell ref="A835:B835"/>
    <mergeCell ref="A825:B825"/>
    <mergeCell ref="A826:B826"/>
    <mergeCell ref="E826:G826"/>
    <mergeCell ref="E827:G827"/>
    <mergeCell ref="A828:H828"/>
    <mergeCell ref="B829:H829"/>
    <mergeCell ref="A821:B821"/>
    <mergeCell ref="A822:B822"/>
    <mergeCell ref="A823:B823"/>
    <mergeCell ref="E823:G823"/>
    <mergeCell ref="A824:B824"/>
    <mergeCell ref="E824:H824"/>
    <mergeCell ref="B815:H815"/>
    <mergeCell ref="A816:B816"/>
    <mergeCell ref="A817:B817"/>
    <mergeCell ref="A818:B818"/>
    <mergeCell ref="A819:B819"/>
    <mergeCell ref="A820:B820"/>
    <mergeCell ref="A811:B811"/>
    <mergeCell ref="E811:H811"/>
    <mergeCell ref="A812:B812"/>
    <mergeCell ref="A813:B813"/>
    <mergeCell ref="E813:G813"/>
    <mergeCell ref="A814:B814"/>
    <mergeCell ref="E814:G814"/>
    <mergeCell ref="A806:B806"/>
    <mergeCell ref="A807:B807"/>
    <mergeCell ref="A808:B808"/>
    <mergeCell ref="A809:B809"/>
    <mergeCell ref="A810:B810"/>
    <mergeCell ref="E810:G810"/>
    <mergeCell ref="A800:H800"/>
    <mergeCell ref="B801:H801"/>
    <mergeCell ref="B802:H802"/>
    <mergeCell ref="A803:B803"/>
    <mergeCell ref="A804:B804"/>
    <mergeCell ref="A805:B805"/>
    <mergeCell ref="A796:B796"/>
    <mergeCell ref="E796:H796"/>
    <mergeCell ref="A797:B797"/>
    <mergeCell ref="A798:B798"/>
    <mergeCell ref="E798:G798"/>
    <mergeCell ref="E799:G799"/>
    <mergeCell ref="A791:B791"/>
    <mergeCell ref="A792:B792"/>
    <mergeCell ref="A793:B793"/>
    <mergeCell ref="A794:B794"/>
    <mergeCell ref="A795:B795"/>
    <mergeCell ref="E795:G795"/>
    <mergeCell ref="A786:B786"/>
    <mergeCell ref="E786:G786"/>
    <mergeCell ref="B787:H787"/>
    <mergeCell ref="A788:B788"/>
    <mergeCell ref="A789:B789"/>
    <mergeCell ref="A790:B790"/>
    <mergeCell ref="A782:B782"/>
    <mergeCell ref="E782:G782"/>
    <mergeCell ref="A783:B783"/>
    <mergeCell ref="E783:H783"/>
    <mergeCell ref="A784:B784"/>
    <mergeCell ref="A785:B785"/>
    <mergeCell ref="E785:G785"/>
    <mergeCell ref="A776:B776"/>
    <mergeCell ref="A777:B777"/>
    <mergeCell ref="A778:B778"/>
    <mergeCell ref="A779:B779"/>
    <mergeCell ref="A780:B780"/>
    <mergeCell ref="A781:B781"/>
    <mergeCell ref="A769:D769"/>
    <mergeCell ref="A770:D770"/>
    <mergeCell ref="A772:H772"/>
    <mergeCell ref="B773:H773"/>
    <mergeCell ref="B774:H774"/>
    <mergeCell ref="A775:B775"/>
    <mergeCell ref="A764:B764"/>
    <mergeCell ref="E764:G764"/>
    <mergeCell ref="A765:B765"/>
    <mergeCell ref="E765:G765"/>
    <mergeCell ref="A767:H767"/>
    <mergeCell ref="B768:H768"/>
    <mergeCell ref="A760:B760"/>
    <mergeCell ref="A761:B761"/>
    <mergeCell ref="E761:G761"/>
    <mergeCell ref="A762:B762"/>
    <mergeCell ref="E762:H762"/>
    <mergeCell ref="A763:B763"/>
    <mergeCell ref="A754:B754"/>
    <mergeCell ref="A755:B755"/>
    <mergeCell ref="A756:B756"/>
    <mergeCell ref="A757:B757"/>
    <mergeCell ref="A758:B758"/>
    <mergeCell ref="A759:B759"/>
    <mergeCell ref="A750:B750"/>
    <mergeCell ref="A751:B751"/>
    <mergeCell ref="E751:G751"/>
    <mergeCell ref="A752:B752"/>
    <mergeCell ref="E752:G752"/>
    <mergeCell ref="B753:H753"/>
    <mergeCell ref="A746:B746"/>
    <mergeCell ref="A747:B747"/>
    <mergeCell ref="A748:B748"/>
    <mergeCell ref="E748:G748"/>
    <mergeCell ref="A749:B749"/>
    <mergeCell ref="E749:H749"/>
    <mergeCell ref="B740:H740"/>
    <mergeCell ref="A741:B741"/>
    <mergeCell ref="A742:B742"/>
    <mergeCell ref="A743:B743"/>
    <mergeCell ref="A744:B744"/>
    <mergeCell ref="A745:B745"/>
    <mergeCell ref="A736:D736"/>
    <mergeCell ref="E736:H736"/>
    <mergeCell ref="A737:D737"/>
    <mergeCell ref="A738:D738"/>
    <mergeCell ref="E738:G738"/>
    <mergeCell ref="A739:D739"/>
    <mergeCell ref="E739:G739"/>
    <mergeCell ref="A731:B731"/>
    <mergeCell ref="A732:B732"/>
    <mergeCell ref="A733:B733"/>
    <mergeCell ref="A734:B734"/>
    <mergeCell ref="A735:D735"/>
    <mergeCell ref="E735:G735"/>
    <mergeCell ref="A725:H725"/>
    <mergeCell ref="B726:H726"/>
    <mergeCell ref="B727:H727"/>
    <mergeCell ref="A728:B728"/>
    <mergeCell ref="A729:B729"/>
    <mergeCell ref="A730:B730"/>
    <mergeCell ref="A721:B721"/>
    <mergeCell ref="E721:H721"/>
    <mergeCell ref="A722:B722"/>
    <mergeCell ref="A723:B723"/>
    <mergeCell ref="E723:G723"/>
    <mergeCell ref="E724:G724"/>
    <mergeCell ref="A716:B716"/>
    <mergeCell ref="A717:B717"/>
    <mergeCell ref="A718:B718"/>
    <mergeCell ref="A719:B719"/>
    <mergeCell ref="A720:B720"/>
    <mergeCell ref="E720:G720"/>
    <mergeCell ref="A711:B711"/>
    <mergeCell ref="E711:G711"/>
    <mergeCell ref="B712:H712"/>
    <mergeCell ref="A713:B713"/>
    <mergeCell ref="A714:B714"/>
    <mergeCell ref="A715:B715"/>
    <mergeCell ref="E707:G707"/>
    <mergeCell ref="A708:B708"/>
    <mergeCell ref="E708:H708"/>
    <mergeCell ref="A709:B709"/>
    <mergeCell ref="A710:B710"/>
    <mergeCell ref="E710:G710"/>
    <mergeCell ref="A702:B702"/>
    <mergeCell ref="A703:B703"/>
    <mergeCell ref="A704:B704"/>
    <mergeCell ref="A705:B705"/>
    <mergeCell ref="A706:B706"/>
    <mergeCell ref="A707:B707"/>
    <mergeCell ref="E696:G696"/>
    <mergeCell ref="A697:H697"/>
    <mergeCell ref="B698:H698"/>
    <mergeCell ref="B699:H699"/>
    <mergeCell ref="A700:B700"/>
    <mergeCell ref="A701:B701"/>
    <mergeCell ref="A692:B692"/>
    <mergeCell ref="E692:G692"/>
    <mergeCell ref="A693:B693"/>
    <mergeCell ref="E693:H693"/>
    <mergeCell ref="A694:B694"/>
    <mergeCell ref="A695:B695"/>
    <mergeCell ref="E695:G695"/>
    <mergeCell ref="A686:B686"/>
    <mergeCell ref="A687:B687"/>
    <mergeCell ref="A688:B688"/>
    <mergeCell ref="A689:B689"/>
    <mergeCell ref="A690:B690"/>
    <mergeCell ref="A691:B691"/>
    <mergeCell ref="A681:B681"/>
    <mergeCell ref="A682:B682"/>
    <mergeCell ref="E682:G682"/>
    <mergeCell ref="E683:G683"/>
    <mergeCell ref="B684:H684"/>
    <mergeCell ref="A685:B685"/>
    <mergeCell ref="A677:B677"/>
    <mergeCell ref="A678:B678"/>
    <mergeCell ref="A679:B679"/>
    <mergeCell ref="E679:G679"/>
    <mergeCell ref="A680:B680"/>
    <mergeCell ref="E680:H680"/>
    <mergeCell ref="B671:H671"/>
    <mergeCell ref="A672:B672"/>
    <mergeCell ref="A673:B673"/>
    <mergeCell ref="A674:B674"/>
    <mergeCell ref="A675:B675"/>
    <mergeCell ref="A676:B676"/>
    <mergeCell ref="A666:B666"/>
    <mergeCell ref="A667:B667"/>
    <mergeCell ref="E667:G667"/>
    <mergeCell ref="E668:G668"/>
    <mergeCell ref="A669:H669"/>
    <mergeCell ref="B670:H670"/>
    <mergeCell ref="A662:B662"/>
    <mergeCell ref="A663:B663"/>
    <mergeCell ref="A664:B664"/>
    <mergeCell ref="E664:G664"/>
    <mergeCell ref="A665:B665"/>
    <mergeCell ref="E665:H665"/>
    <mergeCell ref="B656:H656"/>
    <mergeCell ref="A657:B657"/>
    <mergeCell ref="A658:B658"/>
    <mergeCell ref="A659:B659"/>
    <mergeCell ref="A660:B660"/>
    <mergeCell ref="A661:B661"/>
    <mergeCell ref="A652:B652"/>
    <mergeCell ref="E652:H652"/>
    <mergeCell ref="A653:B653"/>
    <mergeCell ref="A654:B654"/>
    <mergeCell ref="E654:G654"/>
    <mergeCell ref="A655:B655"/>
    <mergeCell ref="E655:G655"/>
    <mergeCell ref="A647:D647"/>
    <mergeCell ref="A648:B648"/>
    <mergeCell ref="A649:B649"/>
    <mergeCell ref="A650:B650"/>
    <mergeCell ref="A651:B651"/>
    <mergeCell ref="E651:G651"/>
    <mergeCell ref="A641:H641"/>
    <mergeCell ref="B642:H642"/>
    <mergeCell ref="B643:H643"/>
    <mergeCell ref="A644:B644"/>
    <mergeCell ref="A645:B645"/>
    <mergeCell ref="A646:B646"/>
    <mergeCell ref="A637:B637"/>
    <mergeCell ref="E637:H637"/>
    <mergeCell ref="A638:B638"/>
    <mergeCell ref="A639:B639"/>
    <mergeCell ref="E639:G639"/>
    <mergeCell ref="A640:B640"/>
    <mergeCell ref="E640:G640"/>
    <mergeCell ref="A632:B632"/>
    <mergeCell ref="A633:B633"/>
    <mergeCell ref="A634:B634"/>
    <mergeCell ref="A635:B635"/>
    <mergeCell ref="A636:B636"/>
    <mergeCell ref="E636:G636"/>
    <mergeCell ref="A626:H626"/>
    <mergeCell ref="B627:H627"/>
    <mergeCell ref="B628:H628"/>
    <mergeCell ref="A629:B629"/>
    <mergeCell ref="A630:B630"/>
    <mergeCell ref="A631:B631"/>
    <mergeCell ref="A622:B622"/>
    <mergeCell ref="E622:H622"/>
    <mergeCell ref="A623:B623"/>
    <mergeCell ref="A624:B624"/>
    <mergeCell ref="E624:G624"/>
    <mergeCell ref="E625:G625"/>
    <mergeCell ref="A617:B617"/>
    <mergeCell ref="A618:B618"/>
    <mergeCell ref="A619:B619"/>
    <mergeCell ref="A620:B620"/>
    <mergeCell ref="A621:B621"/>
    <mergeCell ref="E621:G621"/>
    <mergeCell ref="A612:B612"/>
    <mergeCell ref="E612:G612"/>
    <mergeCell ref="B613:H613"/>
    <mergeCell ref="A614:B614"/>
    <mergeCell ref="A615:B615"/>
    <mergeCell ref="A616:B616"/>
    <mergeCell ref="A608:B608"/>
    <mergeCell ref="E608:G608"/>
    <mergeCell ref="A609:B609"/>
    <mergeCell ref="E609:H609"/>
    <mergeCell ref="A610:B610"/>
    <mergeCell ref="A611:B611"/>
    <mergeCell ref="E611:G611"/>
    <mergeCell ref="A602:B602"/>
    <mergeCell ref="A603:B603"/>
    <mergeCell ref="A604:B604"/>
    <mergeCell ref="A605:B605"/>
    <mergeCell ref="A606:B606"/>
    <mergeCell ref="A607:B607"/>
    <mergeCell ref="A597:B597"/>
    <mergeCell ref="E597:G597"/>
    <mergeCell ref="A598:H598"/>
    <mergeCell ref="B599:H599"/>
    <mergeCell ref="B600:H600"/>
    <mergeCell ref="A601:B601"/>
    <mergeCell ref="A593:B593"/>
    <mergeCell ref="E593:G593"/>
    <mergeCell ref="A594:B594"/>
    <mergeCell ref="E594:H594"/>
    <mergeCell ref="A595:B595"/>
    <mergeCell ref="A596:B596"/>
    <mergeCell ref="E596:G596"/>
    <mergeCell ref="A587:B587"/>
    <mergeCell ref="A588:B588"/>
    <mergeCell ref="A589:B589"/>
    <mergeCell ref="A590:B590"/>
    <mergeCell ref="A591:B591"/>
    <mergeCell ref="A592:B592"/>
    <mergeCell ref="A583:B583"/>
    <mergeCell ref="E583:G583"/>
    <mergeCell ref="A584:B584"/>
    <mergeCell ref="E584:G584"/>
    <mergeCell ref="B585:H585"/>
    <mergeCell ref="A586:B586"/>
    <mergeCell ref="A579:B579"/>
    <mergeCell ref="A580:B580"/>
    <mergeCell ref="E580:G580"/>
    <mergeCell ref="A581:B581"/>
    <mergeCell ref="E581:H581"/>
    <mergeCell ref="A582:B582"/>
    <mergeCell ref="A573:B573"/>
    <mergeCell ref="A574:B574"/>
    <mergeCell ref="A575:B575"/>
    <mergeCell ref="A576:B576"/>
    <mergeCell ref="A577:B577"/>
    <mergeCell ref="A578:B578"/>
    <mergeCell ref="A569:B569"/>
    <mergeCell ref="A570:B570"/>
    <mergeCell ref="E570:G570"/>
    <mergeCell ref="A571:B571"/>
    <mergeCell ref="E571:G571"/>
    <mergeCell ref="B572:H572"/>
    <mergeCell ref="A565:B565"/>
    <mergeCell ref="A566:B566"/>
    <mergeCell ref="A567:B567"/>
    <mergeCell ref="E567:G567"/>
    <mergeCell ref="A568:B568"/>
    <mergeCell ref="E568:H568"/>
    <mergeCell ref="B559:H559"/>
    <mergeCell ref="A560:B560"/>
    <mergeCell ref="A561:B561"/>
    <mergeCell ref="A562:B562"/>
    <mergeCell ref="A563:B563"/>
    <mergeCell ref="A564:B564"/>
    <mergeCell ref="A554:B554"/>
    <mergeCell ref="A555:B555"/>
    <mergeCell ref="E555:G555"/>
    <mergeCell ref="E556:G556"/>
    <mergeCell ref="A557:H557"/>
    <mergeCell ref="B558:H558"/>
    <mergeCell ref="A550:B550"/>
    <mergeCell ref="A551:B551"/>
    <mergeCell ref="A552:B552"/>
    <mergeCell ref="E552:G552"/>
    <mergeCell ref="A553:B553"/>
    <mergeCell ref="E553:H553"/>
    <mergeCell ref="B544:H544"/>
    <mergeCell ref="A545:B545"/>
    <mergeCell ref="A546:B546"/>
    <mergeCell ref="A547:B547"/>
    <mergeCell ref="A548:B548"/>
    <mergeCell ref="A549:B549"/>
    <mergeCell ref="A540:D540"/>
    <mergeCell ref="E540:H540"/>
    <mergeCell ref="A541:D541"/>
    <mergeCell ref="A542:D542"/>
    <mergeCell ref="E542:G542"/>
    <mergeCell ref="A543:D543"/>
    <mergeCell ref="E543:G543"/>
    <mergeCell ref="A535:B535"/>
    <mergeCell ref="A536:B536"/>
    <mergeCell ref="A537:B537"/>
    <mergeCell ref="A538:B538"/>
    <mergeCell ref="A539:D539"/>
    <mergeCell ref="E539:G539"/>
    <mergeCell ref="A529:H529"/>
    <mergeCell ref="B530:H530"/>
    <mergeCell ref="B531:H531"/>
    <mergeCell ref="A532:B532"/>
    <mergeCell ref="A533:B533"/>
    <mergeCell ref="A534:B534"/>
    <mergeCell ref="A525:B525"/>
    <mergeCell ref="E525:H525"/>
    <mergeCell ref="A526:B526"/>
    <mergeCell ref="A527:B527"/>
    <mergeCell ref="E527:G527"/>
    <mergeCell ref="A528:B528"/>
    <mergeCell ref="E528:G528"/>
    <mergeCell ref="A520:B520"/>
    <mergeCell ref="A521:B521"/>
    <mergeCell ref="A522:B522"/>
    <mergeCell ref="A523:B523"/>
    <mergeCell ref="A524:B524"/>
    <mergeCell ref="E524:G524"/>
    <mergeCell ref="A515:B515"/>
    <mergeCell ref="E515:G515"/>
    <mergeCell ref="B516:H516"/>
    <mergeCell ref="A517:B517"/>
    <mergeCell ref="A518:B518"/>
    <mergeCell ref="A519:B519"/>
    <mergeCell ref="E511:G511"/>
    <mergeCell ref="A512:B512"/>
    <mergeCell ref="E512:H512"/>
    <mergeCell ref="A513:B513"/>
    <mergeCell ref="A514:B514"/>
    <mergeCell ref="E514:G514"/>
    <mergeCell ref="A506:B506"/>
    <mergeCell ref="A507:B507"/>
    <mergeCell ref="A508:B508"/>
    <mergeCell ref="A509:B509"/>
    <mergeCell ref="A510:B510"/>
    <mergeCell ref="A511:B511"/>
    <mergeCell ref="E500:G500"/>
    <mergeCell ref="A501:H501"/>
    <mergeCell ref="B502:H502"/>
    <mergeCell ref="B503:H503"/>
    <mergeCell ref="A504:B504"/>
    <mergeCell ref="A505:B505"/>
    <mergeCell ref="A496:B496"/>
    <mergeCell ref="E496:G496"/>
    <mergeCell ref="A497:B497"/>
    <mergeCell ref="E497:H497"/>
    <mergeCell ref="A498:B498"/>
    <mergeCell ref="A499:B499"/>
    <mergeCell ref="E499:G499"/>
    <mergeCell ref="A490:B490"/>
    <mergeCell ref="A491:B491"/>
    <mergeCell ref="A492:B492"/>
    <mergeCell ref="A493:B493"/>
    <mergeCell ref="A494:B494"/>
    <mergeCell ref="A495:B495"/>
    <mergeCell ref="A486:D486"/>
    <mergeCell ref="E486:G486"/>
    <mergeCell ref="A487:D487"/>
    <mergeCell ref="E487:G487"/>
    <mergeCell ref="B488:H488"/>
    <mergeCell ref="A489:B489"/>
    <mergeCell ref="A482:B482"/>
    <mergeCell ref="A483:D483"/>
    <mergeCell ref="E483:G483"/>
    <mergeCell ref="A484:D484"/>
    <mergeCell ref="E484:H484"/>
    <mergeCell ref="A485:D485"/>
    <mergeCell ref="A476:B476"/>
    <mergeCell ref="A477:D477"/>
    <mergeCell ref="A478:B478"/>
    <mergeCell ref="A479:D479"/>
    <mergeCell ref="A480:D480"/>
    <mergeCell ref="A481:B481"/>
    <mergeCell ref="A471:D471"/>
    <mergeCell ref="E471:G471"/>
    <mergeCell ref="E472:G472"/>
    <mergeCell ref="A473:H473"/>
    <mergeCell ref="B474:H474"/>
    <mergeCell ref="B475:H475"/>
    <mergeCell ref="A467:B467"/>
    <mergeCell ref="A468:D468"/>
    <mergeCell ref="E468:G468"/>
    <mergeCell ref="A469:D469"/>
    <mergeCell ref="E469:H469"/>
    <mergeCell ref="A470:B470"/>
    <mergeCell ref="A463:B463"/>
    <mergeCell ref="A464:D464"/>
    <mergeCell ref="E464:G464"/>
    <mergeCell ref="A465:D465"/>
    <mergeCell ref="E465:H465"/>
    <mergeCell ref="A466:B466"/>
    <mergeCell ref="A458:H458"/>
    <mergeCell ref="B459:H459"/>
    <mergeCell ref="B460:H460"/>
    <mergeCell ref="A461:B461"/>
    <mergeCell ref="A462:D462"/>
    <mergeCell ref="E462:H462"/>
    <mergeCell ref="A454:D454"/>
    <mergeCell ref="E454:H454"/>
    <mergeCell ref="A455:B455"/>
    <mergeCell ref="A456:D456"/>
    <mergeCell ref="E456:G456"/>
    <mergeCell ref="E457:G457"/>
    <mergeCell ref="A450:D450"/>
    <mergeCell ref="E450:H450"/>
    <mergeCell ref="A451:B451"/>
    <mergeCell ref="A452:B452"/>
    <mergeCell ref="A453:D453"/>
    <mergeCell ref="E453:G453"/>
    <mergeCell ref="A446:B446"/>
    <mergeCell ref="A447:D447"/>
    <mergeCell ref="E447:H447"/>
    <mergeCell ref="A448:B448"/>
    <mergeCell ref="A449:D449"/>
    <mergeCell ref="E449:G449"/>
    <mergeCell ref="A441:D441"/>
    <mergeCell ref="E441:G441"/>
    <mergeCell ref="E442:G442"/>
    <mergeCell ref="A443:H443"/>
    <mergeCell ref="B444:H444"/>
    <mergeCell ref="B445:H445"/>
    <mergeCell ref="A437:B437"/>
    <mergeCell ref="A438:D438"/>
    <mergeCell ref="E438:G438"/>
    <mergeCell ref="A439:D439"/>
    <mergeCell ref="E439:H439"/>
    <mergeCell ref="A440:B440"/>
    <mergeCell ref="A433:B433"/>
    <mergeCell ref="A434:D434"/>
    <mergeCell ref="E434:G434"/>
    <mergeCell ref="A435:D435"/>
    <mergeCell ref="E435:H435"/>
    <mergeCell ref="A436:B436"/>
    <mergeCell ref="A428:H428"/>
    <mergeCell ref="B429:H429"/>
    <mergeCell ref="B430:H430"/>
    <mergeCell ref="A431:B431"/>
    <mergeCell ref="A432:D432"/>
    <mergeCell ref="E432:H432"/>
    <mergeCell ref="A424:D424"/>
    <mergeCell ref="E424:H424"/>
    <mergeCell ref="A425:B425"/>
    <mergeCell ref="A426:D426"/>
    <mergeCell ref="E426:G426"/>
    <mergeCell ref="E427:G427"/>
    <mergeCell ref="A420:D420"/>
    <mergeCell ref="E420:H420"/>
    <mergeCell ref="A421:B421"/>
    <mergeCell ref="A422:B422"/>
    <mergeCell ref="A423:D423"/>
    <mergeCell ref="E423:G423"/>
    <mergeCell ref="A416:B416"/>
    <mergeCell ref="A417:D417"/>
    <mergeCell ref="E417:H417"/>
    <mergeCell ref="A418:B418"/>
    <mergeCell ref="A419:D419"/>
    <mergeCell ref="E419:G419"/>
    <mergeCell ref="A411:D411"/>
    <mergeCell ref="E411:G411"/>
    <mergeCell ref="E412:G412"/>
    <mergeCell ref="A413:H413"/>
    <mergeCell ref="B414:H414"/>
    <mergeCell ref="B415:H415"/>
    <mergeCell ref="A407:B407"/>
    <mergeCell ref="A408:D408"/>
    <mergeCell ref="E408:G408"/>
    <mergeCell ref="A409:D409"/>
    <mergeCell ref="E409:H409"/>
    <mergeCell ref="A410:B410"/>
    <mergeCell ref="A403:B403"/>
    <mergeCell ref="A404:D404"/>
    <mergeCell ref="E404:G404"/>
    <mergeCell ref="A405:D405"/>
    <mergeCell ref="E405:H405"/>
    <mergeCell ref="A406:B406"/>
    <mergeCell ref="A398:H398"/>
    <mergeCell ref="B399:H399"/>
    <mergeCell ref="B400:H400"/>
    <mergeCell ref="A401:B401"/>
    <mergeCell ref="A402:D402"/>
    <mergeCell ref="E402:H402"/>
    <mergeCell ref="A394:D394"/>
    <mergeCell ref="E394:H394"/>
    <mergeCell ref="A395:B395"/>
    <mergeCell ref="A396:D396"/>
    <mergeCell ref="E396:G396"/>
    <mergeCell ref="E397:G397"/>
    <mergeCell ref="A390:D390"/>
    <mergeCell ref="E390:H390"/>
    <mergeCell ref="A391:B391"/>
    <mergeCell ref="A392:B392"/>
    <mergeCell ref="A393:D393"/>
    <mergeCell ref="E393:G393"/>
    <mergeCell ref="B385:H385"/>
    <mergeCell ref="A386:B386"/>
    <mergeCell ref="A387:D387"/>
    <mergeCell ref="E387:H387"/>
    <mergeCell ref="A388:B388"/>
    <mergeCell ref="A389:D389"/>
    <mergeCell ref="E389:G389"/>
    <mergeCell ref="A380:D380"/>
    <mergeCell ref="E380:G380"/>
    <mergeCell ref="A381:D381"/>
    <mergeCell ref="E381:G381"/>
    <mergeCell ref="A383:H383"/>
    <mergeCell ref="B384:H384"/>
    <mergeCell ref="A376:B376"/>
    <mergeCell ref="A377:D377"/>
    <mergeCell ref="E377:G377"/>
    <mergeCell ref="A378:D378"/>
    <mergeCell ref="E378:H378"/>
    <mergeCell ref="A379:B379"/>
    <mergeCell ref="A372:B372"/>
    <mergeCell ref="A373:D373"/>
    <mergeCell ref="E373:G373"/>
    <mergeCell ref="A374:D374"/>
    <mergeCell ref="E374:H374"/>
    <mergeCell ref="A375:B375"/>
    <mergeCell ref="A368:B368"/>
    <mergeCell ref="E368:E369"/>
    <mergeCell ref="A369:B369"/>
    <mergeCell ref="A370:D370"/>
    <mergeCell ref="E370:H370"/>
    <mergeCell ref="A371:B371"/>
    <mergeCell ref="A364:B364"/>
    <mergeCell ref="A365:D365"/>
    <mergeCell ref="E365:G365"/>
    <mergeCell ref="A366:D366"/>
    <mergeCell ref="E366:G366"/>
    <mergeCell ref="B367:H367"/>
    <mergeCell ref="A360:B360"/>
    <mergeCell ref="A361:B361"/>
    <mergeCell ref="A362:D362"/>
    <mergeCell ref="E362:G362"/>
    <mergeCell ref="A363:D363"/>
    <mergeCell ref="E363:H363"/>
    <mergeCell ref="A356:D356"/>
    <mergeCell ref="E356:H356"/>
    <mergeCell ref="A357:B357"/>
    <mergeCell ref="A358:D358"/>
    <mergeCell ref="E358:G358"/>
    <mergeCell ref="A359:D359"/>
    <mergeCell ref="E359:H359"/>
    <mergeCell ref="A353:B353"/>
    <mergeCell ref="F353:F354"/>
    <mergeCell ref="G353:G354"/>
    <mergeCell ref="H353:H354"/>
    <mergeCell ref="A354:B355"/>
    <mergeCell ref="C354:C355"/>
    <mergeCell ref="D354:D355"/>
    <mergeCell ref="E354:E355"/>
    <mergeCell ref="A347:D347"/>
    <mergeCell ref="E347:G347"/>
    <mergeCell ref="B348:H348"/>
    <mergeCell ref="A350:H350"/>
    <mergeCell ref="B351:H351"/>
    <mergeCell ref="A352:B352"/>
    <mergeCell ref="A343:D343"/>
    <mergeCell ref="E343:G343"/>
    <mergeCell ref="A344:D344"/>
    <mergeCell ref="E344:H344"/>
    <mergeCell ref="A345:B345"/>
    <mergeCell ref="A346:D346"/>
    <mergeCell ref="E346:G346"/>
    <mergeCell ref="A339:D339"/>
    <mergeCell ref="E339:G339"/>
    <mergeCell ref="A340:D340"/>
    <mergeCell ref="E340:H340"/>
    <mergeCell ref="A341:B341"/>
    <mergeCell ref="A342:B342"/>
    <mergeCell ref="A335:B335"/>
    <mergeCell ref="E335:E336"/>
    <mergeCell ref="A336:B336"/>
    <mergeCell ref="A337:D337"/>
    <mergeCell ref="E337:H337"/>
    <mergeCell ref="A338:B338"/>
    <mergeCell ref="A331:B331"/>
    <mergeCell ref="A332:D332"/>
    <mergeCell ref="E332:G332"/>
    <mergeCell ref="A333:D333"/>
    <mergeCell ref="E333:G333"/>
    <mergeCell ref="B334:H334"/>
    <mergeCell ref="A327:B327"/>
    <mergeCell ref="A328:B328"/>
    <mergeCell ref="A329:D329"/>
    <mergeCell ref="E329:G329"/>
    <mergeCell ref="A330:D330"/>
    <mergeCell ref="E330:H330"/>
    <mergeCell ref="A323:D323"/>
    <mergeCell ref="E323:H323"/>
    <mergeCell ref="A324:B324"/>
    <mergeCell ref="A325:D325"/>
    <mergeCell ref="E325:G325"/>
    <mergeCell ref="A326:D326"/>
    <mergeCell ref="E326:H326"/>
    <mergeCell ref="B316:H316"/>
    <mergeCell ref="A318:H318"/>
    <mergeCell ref="B319:H319"/>
    <mergeCell ref="A320:B320"/>
    <mergeCell ref="A321:B321"/>
    <mergeCell ref="A322:B322"/>
    <mergeCell ref="A312:D312"/>
    <mergeCell ref="E312:H312"/>
    <mergeCell ref="A313:B313"/>
    <mergeCell ref="A314:D314"/>
    <mergeCell ref="E314:G314"/>
    <mergeCell ref="A315:D315"/>
    <mergeCell ref="E315:G315"/>
    <mergeCell ref="A308:D308"/>
    <mergeCell ref="E308:H308"/>
    <mergeCell ref="A309:B309"/>
    <mergeCell ref="A310:B310"/>
    <mergeCell ref="A311:D311"/>
    <mergeCell ref="E311:G311"/>
    <mergeCell ref="A304:B304"/>
    <mergeCell ref="A305:D305"/>
    <mergeCell ref="E305:H305"/>
    <mergeCell ref="A306:B306"/>
    <mergeCell ref="A307:D307"/>
    <mergeCell ref="E307:G307"/>
    <mergeCell ref="A300:B300"/>
    <mergeCell ref="A301:B301"/>
    <mergeCell ref="F301:F302"/>
    <mergeCell ref="G301:G302"/>
    <mergeCell ref="H301:H302"/>
    <mergeCell ref="A302:B303"/>
    <mergeCell ref="C302:C303"/>
    <mergeCell ref="D302:D303"/>
    <mergeCell ref="E302:E303"/>
    <mergeCell ref="A296:B296"/>
    <mergeCell ref="A297:D297"/>
    <mergeCell ref="E297:G297"/>
    <mergeCell ref="A298:D298"/>
    <mergeCell ref="E298:G298"/>
    <mergeCell ref="B299:H299"/>
    <mergeCell ref="A292:B292"/>
    <mergeCell ref="A293:B293"/>
    <mergeCell ref="A294:D294"/>
    <mergeCell ref="E294:G294"/>
    <mergeCell ref="A295:D295"/>
    <mergeCell ref="E295:H295"/>
    <mergeCell ref="A288:D288"/>
    <mergeCell ref="E288:H288"/>
    <mergeCell ref="A289:B289"/>
    <mergeCell ref="A290:D290"/>
    <mergeCell ref="E290:G290"/>
    <mergeCell ref="A291:D291"/>
    <mergeCell ref="E291:H291"/>
    <mergeCell ref="B282:H282"/>
    <mergeCell ref="A283:H283"/>
    <mergeCell ref="B284:H284"/>
    <mergeCell ref="A285:B285"/>
    <mergeCell ref="A286:B286"/>
    <mergeCell ref="A287:B287"/>
    <mergeCell ref="A278:D278"/>
    <mergeCell ref="E278:H278"/>
    <mergeCell ref="A279:B279"/>
    <mergeCell ref="A280:D280"/>
    <mergeCell ref="E280:G280"/>
    <mergeCell ref="A281:D281"/>
    <mergeCell ref="E281:G281"/>
    <mergeCell ref="A274:D274"/>
    <mergeCell ref="E274:H274"/>
    <mergeCell ref="A275:B275"/>
    <mergeCell ref="A276:B276"/>
    <mergeCell ref="A277:D277"/>
    <mergeCell ref="E277:G277"/>
    <mergeCell ref="A269:B269"/>
    <mergeCell ref="A270:B270"/>
    <mergeCell ref="A271:D271"/>
    <mergeCell ref="E271:H271"/>
    <mergeCell ref="A272:B272"/>
    <mergeCell ref="A273:D273"/>
    <mergeCell ref="E273:G273"/>
    <mergeCell ref="A265:D265"/>
    <mergeCell ref="E265:G265"/>
    <mergeCell ref="A266:D266"/>
    <mergeCell ref="E266:G266"/>
    <mergeCell ref="B267:H267"/>
    <mergeCell ref="A268:B268"/>
    <mergeCell ref="A261:B261"/>
    <mergeCell ref="A262:D262"/>
    <mergeCell ref="E262:G262"/>
    <mergeCell ref="A263:D263"/>
    <mergeCell ref="E263:H263"/>
    <mergeCell ref="A264:B264"/>
    <mergeCell ref="A257:B257"/>
    <mergeCell ref="A258:D258"/>
    <mergeCell ref="E258:G258"/>
    <mergeCell ref="A259:D259"/>
    <mergeCell ref="E259:H259"/>
    <mergeCell ref="A260:B260"/>
    <mergeCell ref="B251:H251"/>
    <mergeCell ref="B252:H252"/>
    <mergeCell ref="A253:B253"/>
    <mergeCell ref="A254:B254"/>
    <mergeCell ref="A255:B255"/>
    <mergeCell ref="A256:D256"/>
    <mergeCell ref="E256:H256"/>
    <mergeCell ref="A246:B246"/>
    <mergeCell ref="A247:D247"/>
    <mergeCell ref="E247:G247"/>
    <mergeCell ref="A248:D248"/>
    <mergeCell ref="E248:G248"/>
    <mergeCell ref="A250:H250"/>
    <mergeCell ref="A242:B242"/>
    <mergeCell ref="A243:B243"/>
    <mergeCell ref="A244:D244"/>
    <mergeCell ref="E244:G244"/>
    <mergeCell ref="A245:D245"/>
    <mergeCell ref="E245:H245"/>
    <mergeCell ref="A238:D238"/>
    <mergeCell ref="E238:H238"/>
    <mergeCell ref="A239:B239"/>
    <mergeCell ref="A240:D240"/>
    <mergeCell ref="E240:G240"/>
    <mergeCell ref="A241:D241"/>
    <mergeCell ref="E241:H241"/>
    <mergeCell ref="B233:H233"/>
    <mergeCell ref="A234:B234"/>
    <mergeCell ref="A235:B235"/>
    <mergeCell ref="F235:F236"/>
    <mergeCell ref="G235:G236"/>
    <mergeCell ref="H235:H236"/>
    <mergeCell ref="A236:B237"/>
    <mergeCell ref="C236:C237"/>
    <mergeCell ref="D236:D237"/>
    <mergeCell ref="E236:E237"/>
    <mergeCell ref="A229:D229"/>
    <mergeCell ref="E229:H229"/>
    <mergeCell ref="A230:B230"/>
    <mergeCell ref="A231:D231"/>
    <mergeCell ref="E231:G231"/>
    <mergeCell ref="A232:D232"/>
    <mergeCell ref="E232:G232"/>
    <mergeCell ref="A225:D225"/>
    <mergeCell ref="E225:H225"/>
    <mergeCell ref="A226:B226"/>
    <mergeCell ref="A227:B227"/>
    <mergeCell ref="A228:D228"/>
    <mergeCell ref="E228:G228"/>
    <mergeCell ref="A220:B220"/>
    <mergeCell ref="A221:B221"/>
    <mergeCell ref="A222:D222"/>
    <mergeCell ref="E222:H222"/>
    <mergeCell ref="A223:B223"/>
    <mergeCell ref="A224:D224"/>
    <mergeCell ref="E224:G224"/>
    <mergeCell ref="A215:D215"/>
    <mergeCell ref="E215:G215"/>
    <mergeCell ref="A216:H216"/>
    <mergeCell ref="B217:H217"/>
    <mergeCell ref="B218:H218"/>
    <mergeCell ref="A219:B219"/>
    <mergeCell ref="A211:D211"/>
    <mergeCell ref="E211:G211"/>
    <mergeCell ref="A212:D212"/>
    <mergeCell ref="E212:H212"/>
    <mergeCell ref="A213:B213"/>
    <mergeCell ref="A214:D214"/>
    <mergeCell ref="E214:G214"/>
    <mergeCell ref="A207:D207"/>
    <mergeCell ref="E207:G207"/>
    <mergeCell ref="A208:D208"/>
    <mergeCell ref="E208:H208"/>
    <mergeCell ref="A209:B209"/>
    <mergeCell ref="A210:B210"/>
    <mergeCell ref="A203:B203"/>
    <mergeCell ref="E203:E204"/>
    <mergeCell ref="A204:B204"/>
    <mergeCell ref="A205:D205"/>
    <mergeCell ref="E205:H205"/>
    <mergeCell ref="A206:B206"/>
    <mergeCell ref="A199:B199"/>
    <mergeCell ref="A200:D200"/>
    <mergeCell ref="E200:G200"/>
    <mergeCell ref="A201:D201"/>
    <mergeCell ref="E201:G201"/>
    <mergeCell ref="B202:H202"/>
    <mergeCell ref="A195:B195"/>
    <mergeCell ref="A196:B196"/>
    <mergeCell ref="A197:D197"/>
    <mergeCell ref="E197:G197"/>
    <mergeCell ref="A198:D198"/>
    <mergeCell ref="E198:H198"/>
    <mergeCell ref="A191:D191"/>
    <mergeCell ref="E191:H191"/>
    <mergeCell ref="A192:B192"/>
    <mergeCell ref="A193:D193"/>
    <mergeCell ref="E193:G193"/>
    <mergeCell ref="A194:D194"/>
    <mergeCell ref="E194:H194"/>
    <mergeCell ref="A186:H186"/>
    <mergeCell ref="B187:H187"/>
    <mergeCell ref="B188:H188"/>
    <mergeCell ref="A189:B189"/>
    <mergeCell ref="E189:E190"/>
    <mergeCell ref="A190:B190"/>
    <mergeCell ref="A182:D182"/>
    <mergeCell ref="E182:H182"/>
    <mergeCell ref="A183:B183"/>
    <mergeCell ref="A184:D184"/>
    <mergeCell ref="E184:G184"/>
    <mergeCell ref="A185:D185"/>
    <mergeCell ref="E185:G185"/>
    <mergeCell ref="A178:D178"/>
    <mergeCell ref="E178:H178"/>
    <mergeCell ref="A179:B179"/>
    <mergeCell ref="A180:B180"/>
    <mergeCell ref="A181:D181"/>
    <mergeCell ref="E181:G181"/>
    <mergeCell ref="A174:B174"/>
    <mergeCell ref="A175:D175"/>
    <mergeCell ref="E175:H175"/>
    <mergeCell ref="A176:B176"/>
    <mergeCell ref="A177:D177"/>
    <mergeCell ref="E177:G177"/>
    <mergeCell ref="B169:H169"/>
    <mergeCell ref="A170:B170"/>
    <mergeCell ref="A171:B171"/>
    <mergeCell ref="F171:F172"/>
    <mergeCell ref="G171:G172"/>
    <mergeCell ref="H171:H172"/>
    <mergeCell ref="A172:B173"/>
    <mergeCell ref="C172:C173"/>
    <mergeCell ref="D172:D173"/>
    <mergeCell ref="E172:E173"/>
    <mergeCell ref="A165:D165"/>
    <mergeCell ref="E165:H165"/>
    <mergeCell ref="A166:B166"/>
    <mergeCell ref="A167:D167"/>
    <mergeCell ref="E167:G167"/>
    <mergeCell ref="A168:D168"/>
    <mergeCell ref="E168:G168"/>
    <mergeCell ref="A161:D161"/>
    <mergeCell ref="E161:H161"/>
    <mergeCell ref="A162:B162"/>
    <mergeCell ref="A163:B163"/>
    <mergeCell ref="A164:D164"/>
    <mergeCell ref="E164:G164"/>
    <mergeCell ref="A157:B157"/>
    <mergeCell ref="A158:D158"/>
    <mergeCell ref="E158:H158"/>
    <mergeCell ref="A159:B159"/>
    <mergeCell ref="A160:D160"/>
    <mergeCell ref="E160:G160"/>
    <mergeCell ref="A154:B154"/>
    <mergeCell ref="F154:F155"/>
    <mergeCell ref="G154:G155"/>
    <mergeCell ref="H154:H155"/>
    <mergeCell ref="A155:B156"/>
    <mergeCell ref="C155:C156"/>
    <mergeCell ref="D155:D156"/>
    <mergeCell ref="E155:E156"/>
    <mergeCell ref="A149:D149"/>
    <mergeCell ref="E149:G149"/>
    <mergeCell ref="A150:H150"/>
    <mergeCell ref="B151:H151"/>
    <mergeCell ref="B152:H152"/>
    <mergeCell ref="A153:B153"/>
    <mergeCell ref="A145:D145"/>
    <mergeCell ref="E145:G145"/>
    <mergeCell ref="A146:D146"/>
    <mergeCell ref="E146:H146"/>
    <mergeCell ref="A147:B147"/>
    <mergeCell ref="A148:D148"/>
    <mergeCell ref="E148:G148"/>
    <mergeCell ref="A141:D141"/>
    <mergeCell ref="E141:G141"/>
    <mergeCell ref="A142:D142"/>
    <mergeCell ref="E142:H142"/>
    <mergeCell ref="A143:B143"/>
    <mergeCell ref="A144:B144"/>
    <mergeCell ref="A136:B136"/>
    <mergeCell ref="A137:B137"/>
    <mergeCell ref="A138:B138"/>
    <mergeCell ref="A139:D139"/>
    <mergeCell ref="E139:H139"/>
    <mergeCell ref="A140:B140"/>
    <mergeCell ref="A132:B132"/>
    <mergeCell ref="A133:D133"/>
    <mergeCell ref="E133:G133"/>
    <mergeCell ref="A134:D134"/>
    <mergeCell ref="E134:G134"/>
    <mergeCell ref="B135:H135"/>
    <mergeCell ref="A128:B128"/>
    <mergeCell ref="A129:B129"/>
    <mergeCell ref="A130:D130"/>
    <mergeCell ref="E130:G130"/>
    <mergeCell ref="A131:D131"/>
    <mergeCell ref="E131:H131"/>
    <mergeCell ref="A124:D124"/>
    <mergeCell ref="E124:H124"/>
    <mergeCell ref="A125:B125"/>
    <mergeCell ref="A126:D126"/>
    <mergeCell ref="E126:G126"/>
    <mergeCell ref="A127:D127"/>
    <mergeCell ref="E127:H127"/>
    <mergeCell ref="A119:H119"/>
    <mergeCell ref="B120:H120"/>
    <mergeCell ref="B121:H121"/>
    <mergeCell ref="A122:B122"/>
    <mergeCell ref="E122:E123"/>
    <mergeCell ref="A123:B123"/>
    <mergeCell ref="A114:D114"/>
    <mergeCell ref="E114:H114"/>
    <mergeCell ref="A115:B115"/>
    <mergeCell ref="A116:D116"/>
    <mergeCell ref="E116:G116"/>
    <mergeCell ref="A117:D117"/>
    <mergeCell ref="E117:G117"/>
    <mergeCell ref="A110:D110"/>
    <mergeCell ref="E110:H110"/>
    <mergeCell ref="A111:B111"/>
    <mergeCell ref="A112:B112"/>
    <mergeCell ref="A113:D113"/>
    <mergeCell ref="E113:G113"/>
    <mergeCell ref="A105:B105"/>
    <mergeCell ref="A106:B106"/>
    <mergeCell ref="A107:D107"/>
    <mergeCell ref="E107:H107"/>
    <mergeCell ref="A108:B108"/>
    <mergeCell ref="A109:D109"/>
    <mergeCell ref="E109:G109"/>
    <mergeCell ref="A101:D101"/>
    <mergeCell ref="E101:G101"/>
    <mergeCell ref="A102:D102"/>
    <mergeCell ref="E102:G102"/>
    <mergeCell ref="B103:H103"/>
    <mergeCell ref="A104:B104"/>
    <mergeCell ref="A97:B97"/>
    <mergeCell ref="A98:D98"/>
    <mergeCell ref="E98:G98"/>
    <mergeCell ref="A99:D99"/>
    <mergeCell ref="E99:H99"/>
    <mergeCell ref="A100:B100"/>
    <mergeCell ref="A93:B93"/>
    <mergeCell ref="A94:D94"/>
    <mergeCell ref="E94:G94"/>
    <mergeCell ref="A95:D95"/>
    <mergeCell ref="E95:H95"/>
    <mergeCell ref="A96:B96"/>
    <mergeCell ref="B87:H87"/>
    <mergeCell ref="B88:H88"/>
    <mergeCell ref="A89:B89"/>
    <mergeCell ref="A90:B90"/>
    <mergeCell ref="A91:B91"/>
    <mergeCell ref="A92:D92"/>
    <mergeCell ref="E92:H92"/>
    <mergeCell ref="A82:B82"/>
    <mergeCell ref="A83:D83"/>
    <mergeCell ref="E83:G83"/>
    <mergeCell ref="A84:D84"/>
    <mergeCell ref="E84:G84"/>
    <mergeCell ref="A86:H86"/>
    <mergeCell ref="A78:B78"/>
    <mergeCell ref="A79:B79"/>
    <mergeCell ref="A80:D80"/>
    <mergeCell ref="E80:G80"/>
    <mergeCell ref="A81:D81"/>
    <mergeCell ref="E81:H81"/>
    <mergeCell ref="A74:D74"/>
    <mergeCell ref="E74:H74"/>
    <mergeCell ref="A75:B75"/>
    <mergeCell ref="A76:D76"/>
    <mergeCell ref="E76:G76"/>
    <mergeCell ref="A77:D77"/>
    <mergeCell ref="E77:H77"/>
    <mergeCell ref="A69:D69"/>
    <mergeCell ref="E69:G69"/>
    <mergeCell ref="A70:D70"/>
    <mergeCell ref="E70:G70"/>
    <mergeCell ref="B71:H71"/>
    <mergeCell ref="A72:B72"/>
    <mergeCell ref="E72:E73"/>
    <mergeCell ref="A73:B73"/>
    <mergeCell ref="A65:B65"/>
    <mergeCell ref="A66:D66"/>
    <mergeCell ref="E66:G66"/>
    <mergeCell ref="A67:D67"/>
    <mergeCell ref="E67:H67"/>
    <mergeCell ref="A68:B68"/>
    <mergeCell ref="A61:B61"/>
    <mergeCell ref="A62:D62"/>
    <mergeCell ref="E62:G62"/>
    <mergeCell ref="A63:D63"/>
    <mergeCell ref="E63:H63"/>
    <mergeCell ref="A64:B64"/>
    <mergeCell ref="B56:H56"/>
    <mergeCell ref="A57:B57"/>
    <mergeCell ref="A58:B58"/>
    <mergeCell ref="A59:B59"/>
    <mergeCell ref="A60:D60"/>
    <mergeCell ref="E60:H60"/>
    <mergeCell ref="A51:D51"/>
    <mergeCell ref="E51:G51"/>
    <mergeCell ref="A52:D52"/>
    <mergeCell ref="E52:G52"/>
    <mergeCell ref="A54:H54"/>
    <mergeCell ref="B55:H55"/>
    <mergeCell ref="A47:B47"/>
    <mergeCell ref="A48:D48"/>
    <mergeCell ref="E48:G48"/>
    <mergeCell ref="A49:D49"/>
    <mergeCell ref="E49:H49"/>
    <mergeCell ref="A50:B50"/>
    <mergeCell ref="A43:B43"/>
    <mergeCell ref="A44:D44"/>
    <mergeCell ref="E44:G44"/>
    <mergeCell ref="A45:D45"/>
    <mergeCell ref="E45:H45"/>
    <mergeCell ref="A46:B46"/>
    <mergeCell ref="B37:H37"/>
    <mergeCell ref="A38:B38"/>
    <mergeCell ref="A39:B39"/>
    <mergeCell ref="A40:B40"/>
    <mergeCell ref="A41:B41"/>
    <mergeCell ref="A42:D42"/>
    <mergeCell ref="E42:H42"/>
    <mergeCell ref="A35:D35"/>
    <mergeCell ref="E35:G35"/>
    <mergeCell ref="A36:D36"/>
    <mergeCell ref="E36:G36"/>
    <mergeCell ref="A29:D29"/>
    <mergeCell ref="E29:H29"/>
    <mergeCell ref="A30:B30"/>
    <mergeCell ref="A31:B31"/>
    <mergeCell ref="A32:D32"/>
    <mergeCell ref="E32:G32"/>
    <mergeCell ref="A24:B24"/>
    <mergeCell ref="A25:B25"/>
    <mergeCell ref="A26:D26"/>
    <mergeCell ref="E26:H26"/>
    <mergeCell ref="A27:B27"/>
    <mergeCell ref="A28:D28"/>
    <mergeCell ref="E28:G28"/>
    <mergeCell ref="A23:B23"/>
    <mergeCell ref="A14:D14"/>
    <mergeCell ref="E14:G14"/>
    <mergeCell ref="A15:D15"/>
    <mergeCell ref="E15:H15"/>
    <mergeCell ref="A16:B16"/>
    <mergeCell ref="A17:D17"/>
    <mergeCell ref="E17:G17"/>
    <mergeCell ref="A10:D10"/>
    <mergeCell ref="E10:G10"/>
    <mergeCell ref="A11:D11"/>
    <mergeCell ref="E11:H11"/>
    <mergeCell ref="A12:B12"/>
    <mergeCell ref="A13:B13"/>
    <mergeCell ref="A33:D33"/>
    <mergeCell ref="E33:H33"/>
    <mergeCell ref="A34:B34"/>
    <mergeCell ref="A5:B5"/>
    <mergeCell ref="A6:B6"/>
    <mergeCell ref="A7:B7"/>
    <mergeCell ref="A8:D8"/>
    <mergeCell ref="E8:H8"/>
    <mergeCell ref="A9:B9"/>
    <mergeCell ref="A1:H1"/>
    <mergeCell ref="J1:K1"/>
    <mergeCell ref="B2:H2"/>
    <mergeCell ref="J2:K2"/>
    <mergeCell ref="B3:H3"/>
    <mergeCell ref="A4:B4"/>
    <mergeCell ref="A18:D18"/>
    <mergeCell ref="E18:G18"/>
    <mergeCell ref="A20:H20"/>
    <mergeCell ref="B21:H21"/>
    <mergeCell ref="B22:H2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Usuário do Windows</cp:lastModifiedBy>
  <dcterms:created xsi:type="dcterms:W3CDTF">2020-09-22T16:27:33Z</dcterms:created>
  <dcterms:modified xsi:type="dcterms:W3CDTF">2020-09-22T17:11:22Z</dcterms:modified>
</cp:coreProperties>
</file>